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lr.local\eu\Offices\UK\Southampton\SouthamptonShare\Projects\035260 - Miller Homes Limited\433.000146.00001 - Barns Green, Horsham\Tech\_Plan app\Planning (SLR)\"/>
    </mc:Choice>
  </mc:AlternateContent>
  <xr:revisionPtr revIDLastSave="0" documentId="8_{59A9C446-93DF-4A9D-8116-9E4FFED4AD68}" xr6:coauthVersionLast="47" xr6:coauthVersionMax="47" xr10:uidLastSave="{00000000-0000-0000-0000-000000000000}"/>
  <bookViews>
    <workbookView xWindow="28680" yWindow="-60" windowWidth="29040" windowHeight="15720" activeTab="2" xr2:uid="{00000000-000D-0000-FFFF-FFFF00000000}"/>
  </bookViews>
  <sheets>
    <sheet name="Schedule" sheetId="1" r:id="rId1"/>
    <sheet name="Summary" sheetId="3" r:id="rId2"/>
    <sheet name="CIL SLR schedule" sheetId="4" r:id="rId3"/>
  </sheets>
  <definedNames>
    <definedName name="_xlnm._FilterDatabase" localSheetId="2" hidden="1">'CIL SLR schedule'!$C$3:$I$74</definedName>
    <definedName name="_xlnm._FilterDatabase" localSheetId="0" hidden="1">Schedule!$C$2:$C$91</definedName>
    <definedName name="_xlnm.Print_Titles" localSheetId="0">Schedule!$1:$6</definedName>
    <definedName name="_xlnm.Print_Titles" localSheetId="1">Summary!$2:$6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4" l="1"/>
  <c r="J4" i="4"/>
  <c r="C5" i="4"/>
  <c r="H5" i="4"/>
  <c r="H75" i="4" s="1"/>
  <c r="J5" i="4"/>
  <c r="C6" i="4"/>
  <c r="H6" i="4"/>
  <c r="H74" i="4" s="1"/>
  <c r="J6" i="4"/>
  <c r="C7" i="4"/>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H7" i="4"/>
  <c r="J7" i="4" s="1"/>
  <c r="H8" i="4"/>
  <c r="J8" i="4"/>
  <c r="H9" i="4"/>
  <c r="J9" i="4" s="1"/>
  <c r="H10" i="4"/>
  <c r="J10" i="4"/>
  <c r="H11" i="4"/>
  <c r="J11" i="4"/>
  <c r="H12" i="4"/>
  <c r="J12" i="4" s="1"/>
  <c r="H13" i="4"/>
  <c r="J13" i="4"/>
  <c r="H14" i="4"/>
  <c r="J14" i="4"/>
  <c r="H15" i="4"/>
  <c r="J15" i="4"/>
  <c r="H16" i="4"/>
  <c r="J16" i="4"/>
  <c r="H17" i="4"/>
  <c r="J17" i="4"/>
  <c r="H18" i="4"/>
  <c r="J18" i="4"/>
  <c r="H19" i="4"/>
  <c r="J19" i="4"/>
  <c r="H20" i="4"/>
  <c r="J20" i="4"/>
  <c r="H21" i="4"/>
  <c r="J21" i="4"/>
  <c r="H22" i="4"/>
  <c r="J22" i="4"/>
  <c r="H23" i="4"/>
  <c r="J23" i="4" s="1"/>
  <c r="H24" i="4"/>
  <c r="J24" i="4"/>
  <c r="H25" i="4"/>
  <c r="J25" i="4" s="1"/>
  <c r="H26" i="4"/>
  <c r="J26" i="4"/>
  <c r="H27" i="4"/>
  <c r="J27" i="4"/>
  <c r="H28" i="4"/>
  <c r="J28" i="4" s="1"/>
  <c r="H29" i="4"/>
  <c r="J29" i="4"/>
  <c r="H30" i="4"/>
  <c r="J30" i="4"/>
  <c r="H31" i="4"/>
  <c r="J31" i="4"/>
  <c r="H32" i="4"/>
  <c r="J32" i="4"/>
  <c r="H33" i="4"/>
  <c r="J33" i="4"/>
  <c r="H34" i="4"/>
  <c r="J34" i="4"/>
  <c r="H35" i="4"/>
  <c r="J35" i="4"/>
  <c r="H36" i="4"/>
  <c r="J36" i="4"/>
  <c r="H37" i="4"/>
  <c r="J37" i="4"/>
  <c r="H38" i="4"/>
  <c r="J38" i="4"/>
  <c r="H39" i="4"/>
  <c r="J39" i="4" s="1"/>
  <c r="H40" i="4"/>
  <c r="J40" i="4"/>
  <c r="H41" i="4"/>
  <c r="J41" i="4" s="1"/>
  <c r="H42" i="4"/>
  <c r="J42" i="4"/>
  <c r="H43" i="4"/>
  <c r="J43" i="4"/>
  <c r="H44" i="4"/>
  <c r="J44" i="4" s="1"/>
  <c r="H45" i="4"/>
  <c r="J45" i="4"/>
  <c r="H46" i="4"/>
  <c r="J46" i="4"/>
  <c r="H47" i="4"/>
  <c r="J47" i="4"/>
  <c r="H48" i="4"/>
  <c r="J48" i="4"/>
  <c r="H49" i="4"/>
  <c r="J49" i="4"/>
  <c r="H50" i="4"/>
  <c r="J50" i="4"/>
  <c r="H51" i="4"/>
  <c r="J51" i="4"/>
  <c r="H52" i="4"/>
  <c r="J52" i="4"/>
  <c r="H53" i="4"/>
  <c r="J53" i="4"/>
  <c r="H54" i="4"/>
  <c r="J54" i="4"/>
  <c r="H55" i="4"/>
  <c r="J55" i="4" s="1"/>
  <c r="H56" i="4"/>
  <c r="J56" i="4"/>
  <c r="H57" i="4"/>
  <c r="J57" i="4" s="1"/>
  <c r="H58" i="4"/>
  <c r="J58" i="4"/>
  <c r="H59" i="4"/>
  <c r="J59" i="4"/>
  <c r="H60" i="4"/>
  <c r="J60" i="4" s="1"/>
  <c r="H61" i="4"/>
  <c r="J61" i="4"/>
  <c r="H62" i="4"/>
  <c r="J62" i="4"/>
  <c r="H63" i="4"/>
  <c r="J63" i="4"/>
  <c r="H64" i="4"/>
  <c r="J64" i="4"/>
  <c r="H65" i="4"/>
  <c r="J65" i="4"/>
  <c r="H66" i="4"/>
  <c r="J66" i="4"/>
  <c r="H67" i="4"/>
  <c r="J67" i="4"/>
  <c r="H68" i="4"/>
  <c r="J68" i="4"/>
  <c r="H69" i="4"/>
  <c r="J69" i="4"/>
  <c r="H70" i="4"/>
  <c r="J70" i="4"/>
  <c r="H71" i="4"/>
  <c r="J71" i="4" s="1"/>
  <c r="J72" i="4"/>
  <c r="J73" i="4"/>
  <c r="I74" i="4"/>
  <c r="I75" i="4"/>
  <c r="G92" i="1"/>
  <c r="G84" i="1"/>
  <c r="G75" i="1"/>
  <c r="F75" i="1"/>
  <c r="G83" i="1"/>
  <c r="G82" i="1"/>
  <c r="G81" i="1"/>
  <c r="F69" i="1"/>
  <c r="F67" i="1"/>
  <c r="F66" i="1"/>
  <c r="F68" i="1"/>
  <c r="F72" i="1"/>
  <c r="F13" i="1"/>
  <c r="E20" i="3"/>
  <c r="F20" i="3" s="1"/>
  <c r="F71" i="1"/>
  <c r="F70" i="1"/>
  <c r="F74" i="1"/>
  <c r="F73" i="1"/>
  <c r="F61" i="1"/>
  <c r="F58" i="1"/>
  <c r="F57" i="1"/>
  <c r="F56" i="1"/>
  <c r="F55" i="1"/>
  <c r="F31" i="1"/>
  <c r="F30" i="1"/>
  <c r="F29" i="1"/>
  <c r="F28" i="1"/>
  <c r="F27" i="1"/>
  <c r="F26" i="1"/>
  <c r="F25" i="1"/>
  <c r="F24" i="1"/>
  <c r="F23" i="1"/>
  <c r="F22" i="1"/>
  <c r="F20" i="1"/>
  <c r="F19" i="1"/>
  <c r="F18" i="1"/>
  <c r="F17" i="1"/>
  <c r="F16" i="1"/>
  <c r="E75" i="1"/>
  <c r="E30" i="3"/>
  <c r="F30" i="3" s="1"/>
  <c r="E29" i="3"/>
  <c r="E28" i="3"/>
  <c r="E27" i="3"/>
  <c r="E26" i="3"/>
  <c r="E25" i="3"/>
  <c r="E24" i="3"/>
  <c r="E23" i="3"/>
  <c r="E22" i="3"/>
  <c r="E21" i="3"/>
  <c r="E11" i="3"/>
  <c r="E10" i="3"/>
  <c r="E9" i="3"/>
  <c r="E8" i="3"/>
  <c r="E16" i="3"/>
  <c r="F16" i="3" s="1"/>
  <c r="E15" i="3"/>
  <c r="F63" i="1"/>
  <c r="F65" i="1"/>
  <c r="F64" i="1"/>
  <c r="F62"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F9" i="1"/>
  <c r="F10" i="1"/>
  <c r="F11" i="1"/>
  <c r="F12" i="1"/>
  <c r="F14" i="1"/>
  <c r="F15" i="1"/>
  <c r="F21" i="1"/>
  <c r="F32" i="1"/>
  <c r="F33" i="1"/>
  <c r="F34" i="1"/>
  <c r="F35" i="1"/>
  <c r="F36" i="1"/>
  <c r="F37" i="1"/>
  <c r="F38" i="1"/>
  <c r="F39" i="1"/>
  <c r="F40" i="1"/>
  <c r="F41" i="1"/>
  <c r="F42" i="1"/>
  <c r="F43" i="1"/>
  <c r="F44" i="1"/>
  <c r="F45" i="1"/>
  <c r="F46" i="1"/>
  <c r="F47" i="1"/>
  <c r="F48" i="1"/>
  <c r="F49" i="1"/>
  <c r="F50" i="1"/>
  <c r="F51" i="1"/>
  <c r="F52" i="1"/>
  <c r="F53" i="1"/>
  <c r="F54" i="1"/>
  <c r="F59" i="1"/>
  <c r="F60" i="1"/>
  <c r="F7" i="1"/>
  <c r="F8" i="1"/>
  <c r="J74" i="4" l="1"/>
  <c r="J75" i="4"/>
  <c r="E31" i="3"/>
  <c r="F28" i="3"/>
  <c r="F9" i="3"/>
  <c r="F22" i="3"/>
  <c r="F23" i="3"/>
  <c r="F24" i="3"/>
  <c r="F25" i="3"/>
  <c r="F26" i="3"/>
  <c r="F27" i="3"/>
  <c r="F29" i="3"/>
  <c r="F15" i="3"/>
  <c r="F17" i="3" s="1"/>
  <c r="E12" i="3" l="1"/>
  <c r="E17" i="3"/>
  <c r="E32" i="3" l="1"/>
  <c r="E3" i="3"/>
  <c r="F21" i="3" l="1"/>
  <c r="F31" i="3" s="1"/>
  <c r="F10" i="3"/>
  <c r="F11" i="3"/>
  <c r="F8" i="3"/>
  <c r="F12" i="3" l="1"/>
  <c r="F32" i="3" s="1"/>
  <c r="A2" i="3"/>
  <c r="E2" i="3" l="1"/>
  <c r="E4" i="3" l="1"/>
  <c r="A4" i="3"/>
</calcChain>
</file>

<file path=xl/sharedStrings.xml><?xml version="1.0" encoding="utf-8"?>
<sst xmlns="http://schemas.openxmlformats.org/spreadsheetml/2006/main" count="565" uniqueCount="65">
  <si>
    <t>Plot No.</t>
  </si>
  <si>
    <t>House Type</t>
  </si>
  <si>
    <t>Tenure</t>
  </si>
  <si>
    <t>Private Summary</t>
  </si>
  <si>
    <t>Total</t>
  </si>
  <si>
    <t>No. units</t>
  </si>
  <si>
    <t>Affordable Summary</t>
  </si>
  <si>
    <t xml:space="preserve"> Total</t>
  </si>
  <si>
    <t>Reference</t>
  </si>
  <si>
    <t>Area ft²</t>
  </si>
  <si>
    <t>Area m²</t>
  </si>
  <si>
    <t>Total Area ft²</t>
  </si>
  <si>
    <t xml:space="preserve">All figures are approximate and have been calculated in accordance with the description of Net Sales Area (NSA) on page 32 of the RICS guidance note Code of Measuring Practice 6th Edition, May 2015 (republished January 2018). Figures relate to the current stage of the project and any development decisions to be made on the basis of this information should include due allowance for the increases and decreases inherent in the design and building processes.
</t>
  </si>
  <si>
    <t>Project Title:  Barns Green, Horsham</t>
  </si>
  <si>
    <t>Client:  Miller Homes</t>
  </si>
  <si>
    <t>Project Ref: 24088</t>
  </si>
  <si>
    <t>L356</t>
  </si>
  <si>
    <t>House Name</t>
  </si>
  <si>
    <t>Faverwood</t>
  </si>
  <si>
    <t>4 Bed House</t>
  </si>
  <si>
    <t>L474</t>
  </si>
  <si>
    <t>3 Bed House</t>
  </si>
  <si>
    <t>Whitton</t>
  </si>
  <si>
    <t>L358</t>
  </si>
  <si>
    <t>Private</t>
  </si>
  <si>
    <t>Shared Ownership Sumary</t>
  </si>
  <si>
    <t>Chilton</t>
  </si>
  <si>
    <t>L360</t>
  </si>
  <si>
    <t>Braxton</t>
  </si>
  <si>
    <t>L361</t>
  </si>
  <si>
    <t>2 Bed House</t>
  </si>
  <si>
    <t>Denton</t>
  </si>
  <si>
    <t>Briarwood</t>
  </si>
  <si>
    <t>L470</t>
  </si>
  <si>
    <t>L459</t>
  </si>
  <si>
    <t>Affordable</t>
  </si>
  <si>
    <t>Beauwood</t>
  </si>
  <si>
    <t>L467</t>
  </si>
  <si>
    <t>Lockton</t>
  </si>
  <si>
    <t>Baymont</t>
  </si>
  <si>
    <t>Torwood</t>
  </si>
  <si>
    <t>5 Bed House</t>
  </si>
  <si>
    <t>Homesford</t>
  </si>
  <si>
    <t>L552</t>
  </si>
  <si>
    <t>Haywood</t>
  </si>
  <si>
    <t>Richmont</t>
  </si>
  <si>
    <t>L250</t>
  </si>
  <si>
    <t>Grayford</t>
  </si>
  <si>
    <t>L554</t>
  </si>
  <si>
    <t>-</t>
  </si>
  <si>
    <t>All figures are approximate and have been calculated in accordance with the description of Net Sales Area (NSA) on page 32 of the RICS guidance note Code of Measuring Practice 6th Edition, May 2015 (republished January 2018). Figures relate to the current stage of the project and any development decisions to be made on the basis of this information should include due allowance for the increases and decreases inherent in the design and building processes.</t>
  </si>
  <si>
    <t>2 Bed Flat</t>
  </si>
  <si>
    <t>Sh Ownership</t>
  </si>
  <si>
    <t>1 Bed House</t>
  </si>
  <si>
    <t>Garage</t>
  </si>
  <si>
    <t>Apartments</t>
  </si>
  <si>
    <t>Communal areas</t>
  </si>
  <si>
    <t>Bin/ bikes</t>
  </si>
  <si>
    <t>CIL Total (sq m)</t>
  </si>
  <si>
    <t>Affordable rent</t>
  </si>
  <si>
    <t>Shared ownership</t>
  </si>
  <si>
    <t>Drawing Ref: P101Q</t>
  </si>
  <si>
    <t>Date: 19/09/25</t>
  </si>
  <si>
    <t>SLR</t>
  </si>
  <si>
    <t>Total including garages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</si>
</sst>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8" x14ac:knownFonts="1">
    <font>
      <sz val="11"/>
      <color theme="1"/>
      <name val="Calibri"/>
      <family val="2"/>
      <scheme val="minor"/>
    </font>
    <font>
      <sz val="10"/>
      <name val="Arial"/>
      <family val="2"/>
    </font>
    <font>
      <sz val="10"/>
      <name val="Arial"/>
      <family val="2"/>
    </font>
    <font>
      <b/>
      <sz val="11"/>
      <color rgb="FF595959"/>
      <name val="Calibri Light"/>
      <family val="2"/>
    </font>
    <font>
      <sz val="11"/>
      <color rgb="FF595959"/>
      <name val="Calibri Light"/>
      <family val="2"/>
    </font>
    <font>
      <sz val="8"/>
      <color rgb="FF595959"/>
      <name val="Calibri Light"/>
      <family val="2"/>
    </font>
    <font>
      <sz val="9"/>
      <color rgb="FF595959"/>
      <name val="Calibri Light"/>
      <family val="2"/>
    </font>
    <font>
      <sz val="8"/>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21">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style="thin">
        <color theme="1" tint="0.34998626667073579"/>
      </right>
      <top/>
      <bottom style="hair">
        <color theme="1" tint="0.3499862666707357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theme="1" tint="0.34998626667073579"/>
      </left>
      <right style="thin">
        <color theme="1" tint="0.34998626667073579"/>
      </right>
      <top/>
      <bottom/>
      <diagonal/>
    </border>
  </borders>
  <cellStyleXfs count="4">
    <xf numFmtId="0" fontId="0" fillId="0" borderId="0"/>
    <xf numFmtId="0" fontId="1" fillId="0" borderId="0"/>
    <xf numFmtId="0" fontId="2" fillId="0" borderId="0"/>
    <xf numFmtId="0" fontId="1" fillId="0" borderId="0"/>
  </cellStyleXfs>
  <cellXfs count="146">
    <xf numFmtId="0" fontId="0" fillId="0" borderId="0" xfId="0"/>
    <xf numFmtId="0" fontId="4" fillId="0" borderId="0" xfId="0"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3" fillId="0" borderId="1" xfId="1" applyFont="1" applyBorder="1" applyAlignment="1">
      <alignment horizontal="center" vertical="center"/>
    </xf>
    <xf numFmtId="1" fontId="4" fillId="0" borderId="5" xfId="1" applyNumberFormat="1" applyFont="1" applyBorder="1" applyAlignment="1">
      <alignment horizontal="center" vertical="center"/>
    </xf>
    <xf numFmtId="165" fontId="4" fillId="0" borderId="5" xfId="1" applyNumberFormat="1" applyFont="1" applyBorder="1" applyAlignment="1">
      <alignment horizontal="center" vertical="center"/>
    </xf>
    <xf numFmtId="1" fontId="4" fillId="0" borderId="6" xfId="1" applyNumberFormat="1" applyFont="1" applyBorder="1" applyAlignment="1">
      <alignment horizontal="center" vertical="center"/>
    </xf>
    <xf numFmtId="49" fontId="4" fillId="0" borderId="6" xfId="1" applyNumberFormat="1" applyFont="1" applyBorder="1" applyAlignment="1">
      <alignment horizontal="center" vertical="center"/>
    </xf>
    <xf numFmtId="3" fontId="4" fillId="0" borderId="6" xfId="1" applyNumberFormat="1" applyFont="1" applyBorder="1" applyAlignment="1">
      <alignment horizontal="center" vertical="center"/>
    </xf>
    <xf numFmtId="3" fontId="4" fillId="0" borderId="6" xfId="2" applyNumberFormat="1" applyFont="1" applyBorder="1" applyAlignment="1">
      <alignment horizontal="center" vertical="center"/>
    </xf>
    <xf numFmtId="165" fontId="4" fillId="0" borderId="6" xfId="1" applyNumberFormat="1" applyFont="1" applyBorder="1" applyAlignment="1">
      <alignment horizontal="center" vertical="center"/>
    </xf>
    <xf numFmtId="1" fontId="3" fillId="0" borderId="1" xfId="1" applyNumberFormat="1" applyFont="1" applyBorder="1" applyAlignment="1">
      <alignment horizontal="center" vertical="center"/>
    </xf>
    <xf numFmtId="3" fontId="3" fillId="0" borderId="1" xfId="1" applyNumberFormat="1" applyFont="1" applyBorder="1" applyAlignment="1">
      <alignment horizontal="center" vertical="center"/>
    </xf>
    <xf numFmtId="3" fontId="3" fillId="0" borderId="1" xfId="2" applyNumberFormat="1" applyFont="1" applyBorder="1" applyAlignment="1">
      <alignment horizontal="center" vertical="center"/>
    </xf>
    <xf numFmtId="0" fontId="4" fillId="0" borderId="0" xfId="0" applyFont="1"/>
    <xf numFmtId="0" fontId="3" fillId="0" borderId="0" xfId="1" applyFont="1"/>
    <xf numFmtId="0" fontId="3" fillId="0" borderId="0" xfId="1" applyFont="1" applyAlignment="1">
      <alignment horizontal="center"/>
    </xf>
    <xf numFmtId="0" fontId="4" fillId="0" borderId="0" xfId="1" applyFont="1"/>
    <xf numFmtId="0" fontId="4" fillId="0" borderId="0" xfId="1" applyFont="1" applyAlignment="1">
      <alignment horizontal="center"/>
    </xf>
    <xf numFmtId="0" fontId="3" fillId="0" borderId="1" xfId="1" applyFont="1" applyBorder="1" applyAlignment="1">
      <alignment horizontal="center"/>
    </xf>
    <xf numFmtId="3" fontId="3" fillId="0" borderId="1" xfId="2" applyNumberFormat="1" applyFont="1" applyBorder="1" applyAlignment="1">
      <alignment horizontal="center"/>
    </xf>
    <xf numFmtId="0" fontId="4" fillId="0" borderId="5" xfId="1" applyFont="1" applyBorder="1" applyAlignment="1">
      <alignment horizontal="center"/>
    </xf>
    <xf numFmtId="1" fontId="4" fillId="0" borderId="6" xfId="1" applyNumberFormat="1" applyFont="1" applyBorder="1" applyAlignment="1">
      <alignment horizontal="center"/>
    </xf>
    <xf numFmtId="3" fontId="4" fillId="0" borderId="6" xfId="1" applyNumberFormat="1" applyFont="1" applyBorder="1" applyAlignment="1">
      <alignment horizontal="center"/>
    </xf>
    <xf numFmtId="0" fontId="4" fillId="0" borderId="6" xfId="1" applyFont="1" applyBorder="1" applyAlignment="1">
      <alignment horizontal="center"/>
    </xf>
    <xf numFmtId="0" fontId="3" fillId="0" borderId="2" xfId="1" applyFont="1" applyBorder="1"/>
    <xf numFmtId="0" fontId="3" fillId="0" borderId="3" xfId="1" applyFont="1" applyBorder="1"/>
    <xf numFmtId="3" fontId="3" fillId="0" borderId="4" xfId="1" applyNumberFormat="1" applyFont="1" applyBorder="1" applyAlignment="1">
      <alignment horizontal="center"/>
    </xf>
    <xf numFmtId="49" fontId="4" fillId="0" borderId="8" xfId="1" applyNumberFormat="1" applyFont="1" applyBorder="1" applyAlignment="1">
      <alignment horizontal="center" vertical="center"/>
    </xf>
    <xf numFmtId="1" fontId="4" fillId="2" borderId="6" xfId="1"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3" fontId="4" fillId="2" borderId="6" xfId="1" applyNumberFormat="1" applyFont="1" applyFill="1" applyBorder="1" applyAlignment="1">
      <alignment horizontal="center" vertical="center"/>
    </xf>
    <xf numFmtId="3" fontId="4" fillId="2" borderId="6" xfId="2" applyNumberFormat="1" applyFont="1" applyFill="1" applyBorder="1" applyAlignment="1">
      <alignment horizontal="center" vertical="center"/>
    </xf>
    <xf numFmtId="165" fontId="4" fillId="2" borderId="6" xfId="1" applyNumberFormat="1" applyFont="1" applyFill="1" applyBorder="1" applyAlignment="1">
      <alignment horizontal="center" vertical="center"/>
    </xf>
    <xf numFmtId="1" fontId="4" fillId="3" borderId="6"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3" fontId="4" fillId="3" borderId="6" xfId="1" applyNumberFormat="1" applyFont="1" applyFill="1" applyBorder="1" applyAlignment="1">
      <alignment horizontal="center" vertical="center"/>
    </xf>
    <xf numFmtId="3" fontId="4" fillId="3" borderId="6" xfId="2" applyNumberFormat="1" applyFont="1" applyFill="1" applyBorder="1" applyAlignment="1">
      <alignment horizontal="center" vertical="center"/>
    </xf>
    <xf numFmtId="165" fontId="4" fillId="3" borderId="6" xfId="1" applyNumberFormat="1" applyFont="1" applyFill="1" applyBorder="1" applyAlignment="1">
      <alignment horizontal="center" vertical="center"/>
    </xf>
    <xf numFmtId="0" fontId="3" fillId="3" borderId="1" xfId="1" applyFont="1" applyFill="1" applyBorder="1" applyAlignment="1">
      <alignment horizontal="center"/>
    </xf>
    <xf numFmtId="3" fontId="4" fillId="3" borderId="6" xfId="1" applyNumberFormat="1" applyFont="1" applyFill="1" applyBorder="1" applyAlignment="1">
      <alignment horizontal="center"/>
    </xf>
    <xf numFmtId="0" fontId="4" fillId="3" borderId="6" xfId="1" applyFont="1" applyFill="1" applyBorder="1" applyAlignment="1">
      <alignment horizontal="center"/>
    </xf>
    <xf numFmtId="0" fontId="4" fillId="3" borderId="7" xfId="1" applyFont="1" applyFill="1" applyBorder="1" applyAlignment="1">
      <alignment horizontal="center"/>
    </xf>
    <xf numFmtId="3" fontId="4" fillId="3" borderId="7" xfId="1" applyNumberFormat="1" applyFont="1" applyFill="1" applyBorder="1" applyAlignment="1">
      <alignment horizontal="center"/>
    </xf>
    <xf numFmtId="3" fontId="3" fillId="3" borderId="1" xfId="2" applyNumberFormat="1" applyFont="1" applyFill="1" applyBorder="1" applyAlignment="1">
      <alignment horizontal="center"/>
    </xf>
    <xf numFmtId="0" fontId="3" fillId="2" borderId="1" xfId="1" applyFont="1" applyFill="1" applyBorder="1" applyAlignment="1">
      <alignment horizontal="center"/>
    </xf>
    <xf numFmtId="0" fontId="4" fillId="2" borderId="5" xfId="1" applyFont="1" applyFill="1" applyBorder="1" applyAlignment="1">
      <alignment horizontal="center"/>
    </xf>
    <xf numFmtId="3" fontId="4" fillId="2" borderId="5" xfId="1" applyNumberFormat="1" applyFont="1" applyFill="1" applyBorder="1" applyAlignment="1">
      <alignment horizontal="center"/>
    </xf>
    <xf numFmtId="0" fontId="4" fillId="2" borderId="6" xfId="1" applyFont="1" applyFill="1" applyBorder="1" applyAlignment="1">
      <alignment horizontal="center"/>
    </xf>
    <xf numFmtId="3" fontId="4" fillId="2" borderId="6" xfId="1" applyNumberFormat="1" applyFont="1" applyFill="1" applyBorder="1" applyAlignment="1">
      <alignment horizontal="center"/>
    </xf>
    <xf numFmtId="3" fontId="3" fillId="2" borderId="1" xfId="2" applyNumberFormat="1" applyFont="1" applyFill="1" applyBorder="1" applyAlignment="1">
      <alignment horizontal="center"/>
    </xf>
    <xf numFmtId="49" fontId="4" fillId="2" borderId="6" xfId="1" quotePrefix="1" applyNumberFormat="1" applyFont="1" applyFill="1" applyBorder="1" applyAlignment="1">
      <alignment horizontal="center" vertical="center"/>
    </xf>
    <xf numFmtId="1" fontId="4" fillId="3" borderId="6" xfId="1" quotePrefix="1" applyNumberFormat="1" applyFont="1" applyFill="1" applyBorder="1" applyAlignment="1">
      <alignment horizontal="center"/>
    </xf>
    <xf numFmtId="0" fontId="4" fillId="3" borderId="7" xfId="1" quotePrefix="1" applyFont="1" applyFill="1" applyBorder="1" applyAlignment="1">
      <alignment horizontal="center"/>
    </xf>
    <xf numFmtId="49" fontId="4" fillId="0" borderId="6" xfId="1" quotePrefix="1" applyNumberFormat="1" applyFont="1" applyBorder="1" applyAlignment="1">
      <alignment horizontal="center" vertical="center"/>
    </xf>
    <xf numFmtId="3" fontId="4" fillId="2" borderId="8" xfId="2" applyNumberFormat="1" applyFont="1" applyFill="1" applyBorder="1" applyAlignment="1">
      <alignment horizontal="center" vertical="center"/>
    </xf>
    <xf numFmtId="165" fontId="3" fillId="0" borderId="1" xfId="2" applyNumberFormat="1" applyFont="1" applyBorder="1" applyAlignment="1">
      <alignment horizontal="center" vertical="center"/>
    </xf>
    <xf numFmtId="1" fontId="3" fillId="0" borderId="0" xfId="1" applyNumberFormat="1" applyFont="1" applyAlignment="1">
      <alignment horizontal="center" vertical="center"/>
    </xf>
    <xf numFmtId="3" fontId="3" fillId="0" borderId="0" xfId="1" applyNumberFormat="1" applyFont="1" applyAlignment="1">
      <alignment horizontal="center" vertical="center"/>
    </xf>
    <xf numFmtId="3" fontId="3" fillId="0" borderId="0" xfId="2" applyNumberFormat="1" applyFont="1" applyAlignment="1">
      <alignment horizontal="center" vertical="center"/>
    </xf>
    <xf numFmtId="165" fontId="3" fillId="0" borderId="0" xfId="2" applyNumberFormat="1" applyFont="1" applyAlignment="1">
      <alignment horizontal="center" vertical="center"/>
    </xf>
    <xf numFmtId="3" fontId="4" fillId="0" borderId="8" xfId="1" applyNumberFormat="1" applyFont="1" applyBorder="1" applyAlignment="1">
      <alignment horizontal="center"/>
    </xf>
    <xf numFmtId="0" fontId="4" fillId="0" borderId="8" xfId="1" applyFont="1" applyBorder="1" applyAlignment="1">
      <alignment horizontal="center"/>
    </xf>
    <xf numFmtId="3" fontId="3" fillId="0" borderId="1" xfId="1" applyNumberFormat="1" applyFont="1" applyBorder="1" applyAlignment="1">
      <alignment horizont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top"/>
    </xf>
    <xf numFmtId="3" fontId="3" fillId="0" borderId="10" xfId="1" applyNumberFormat="1" applyFont="1" applyBorder="1" applyAlignment="1">
      <alignment horizontal="center" vertical="center"/>
    </xf>
    <xf numFmtId="3" fontId="3" fillId="0" borderId="10" xfId="2" applyNumberFormat="1" applyFont="1" applyBorder="1" applyAlignment="1">
      <alignment horizontal="center" vertical="center"/>
    </xf>
    <xf numFmtId="165" fontId="3" fillId="0" borderId="10" xfId="2" applyNumberFormat="1" applyFont="1" applyBorder="1" applyAlignment="1">
      <alignment horizontal="center" vertical="center"/>
    </xf>
    <xf numFmtId="3" fontId="3" fillId="0" borderId="11" xfId="2" applyNumberFormat="1" applyFont="1" applyBorder="1" applyAlignment="1">
      <alignment horizontal="center" vertical="center"/>
    </xf>
    <xf numFmtId="0" fontId="4" fillId="0" borderId="12" xfId="1" applyFont="1" applyBorder="1" applyAlignment="1">
      <alignment horizontal="left" vertical="center"/>
    </xf>
    <xf numFmtId="3" fontId="4" fillId="0" borderId="0" xfId="1" applyNumberFormat="1" applyFont="1" applyAlignment="1">
      <alignment horizontal="center" vertical="center"/>
    </xf>
    <xf numFmtId="3" fontId="4" fillId="0" borderId="0" xfId="2" applyNumberFormat="1" applyFont="1" applyAlignment="1">
      <alignment horizontal="center" vertical="center"/>
    </xf>
    <xf numFmtId="165" fontId="4" fillId="0" borderId="0" xfId="2" applyNumberFormat="1" applyFont="1" applyAlignment="1">
      <alignment horizontal="center" vertical="center"/>
    </xf>
    <xf numFmtId="165" fontId="4" fillId="0" borderId="13" xfId="2" applyNumberFormat="1" applyFont="1" applyBorder="1" applyAlignment="1">
      <alignment horizontal="center" vertical="center"/>
    </xf>
    <xf numFmtId="0" fontId="4" fillId="0" borderId="14" xfId="1" applyFont="1" applyBorder="1" applyAlignment="1">
      <alignment horizontal="left" vertical="center"/>
    </xf>
    <xf numFmtId="0" fontId="4" fillId="0" borderId="15" xfId="1" applyFont="1" applyBorder="1" applyAlignment="1">
      <alignment horizontal="center" vertical="center"/>
    </xf>
    <xf numFmtId="3" fontId="4" fillId="0" borderId="15" xfId="1" applyNumberFormat="1" applyFont="1" applyBorder="1" applyAlignment="1">
      <alignment horizontal="center" vertical="center"/>
    </xf>
    <xf numFmtId="3" fontId="4" fillId="0" borderId="15" xfId="2" applyNumberFormat="1" applyFont="1" applyBorder="1" applyAlignment="1">
      <alignment horizontal="center" vertical="center"/>
    </xf>
    <xf numFmtId="165" fontId="4" fillId="0" borderId="15" xfId="2" applyNumberFormat="1" applyFont="1" applyBorder="1" applyAlignment="1">
      <alignment horizontal="center" vertical="center"/>
    </xf>
    <xf numFmtId="165" fontId="4" fillId="0" borderId="16" xfId="2" applyNumberFormat="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left" vertical="center"/>
    </xf>
    <xf numFmtId="1" fontId="3" fillId="0" borderId="17" xfId="1" applyNumberFormat="1" applyFont="1" applyBorder="1" applyAlignment="1">
      <alignment horizontal="left" vertical="center"/>
    </xf>
    <xf numFmtId="0" fontId="3" fillId="0" borderId="18" xfId="1" applyFont="1" applyBorder="1" applyAlignment="1">
      <alignment horizontal="center" vertical="center"/>
    </xf>
    <xf numFmtId="3" fontId="3" fillId="0" borderId="18" xfId="1" applyNumberFormat="1" applyFont="1" applyBorder="1" applyAlignment="1">
      <alignment horizontal="center" vertical="center"/>
    </xf>
    <xf numFmtId="3" fontId="3" fillId="0" borderId="18" xfId="2" applyNumberFormat="1" applyFont="1" applyBorder="1" applyAlignment="1">
      <alignment horizontal="center" vertical="center"/>
    </xf>
    <xf numFmtId="165" fontId="3" fillId="0" borderId="18" xfId="2" applyNumberFormat="1" applyFont="1" applyBorder="1" applyAlignment="1">
      <alignment horizontal="center" vertical="center"/>
    </xf>
    <xf numFmtId="165" fontId="3" fillId="0" borderId="19" xfId="2" applyNumberFormat="1" applyFont="1" applyBorder="1" applyAlignment="1">
      <alignment horizontal="center" vertical="center"/>
    </xf>
    <xf numFmtId="165" fontId="3" fillId="0" borderId="13" xfId="2" applyNumberFormat="1" applyFont="1" applyBorder="1" applyAlignment="1">
      <alignment horizontal="center" vertical="center"/>
    </xf>
    <xf numFmtId="4" fontId="4" fillId="0" borderId="0" xfId="0" applyNumberFormat="1" applyFont="1" applyAlignment="1">
      <alignment vertical="center"/>
    </xf>
    <xf numFmtId="165" fontId="3" fillId="0" borderId="11" xfId="2" applyNumberFormat="1" applyFont="1" applyBorder="1" applyAlignment="1">
      <alignment horizontal="center" vertical="center"/>
    </xf>
    <xf numFmtId="164" fontId="3" fillId="0" borderId="0" xfId="1" applyNumberFormat="1" applyFont="1" applyAlignment="1">
      <alignment horizontal="right" vertical="center"/>
    </xf>
    <xf numFmtId="49" fontId="3" fillId="0" borderId="0" xfId="1" applyNumberFormat="1" applyFont="1" applyAlignment="1">
      <alignment horizontal="right" vertical="center"/>
    </xf>
    <xf numFmtId="0" fontId="3" fillId="0" borderId="0" xfId="1"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top" wrapText="1"/>
    </xf>
    <xf numFmtId="1" fontId="3" fillId="0" borderId="2" xfId="1" applyNumberFormat="1" applyFont="1" applyBorder="1" applyAlignment="1">
      <alignment horizontal="center"/>
    </xf>
    <xf numFmtId="1" fontId="3" fillId="0" borderId="3" xfId="1" applyNumberFormat="1" applyFont="1" applyBorder="1" applyAlignment="1">
      <alignment horizontal="center"/>
    </xf>
    <xf numFmtId="1" fontId="3" fillId="0" borderId="4" xfId="1" applyNumberFormat="1" applyFont="1" applyBorder="1" applyAlignment="1">
      <alignment horizontal="center"/>
    </xf>
    <xf numFmtId="1" fontId="3" fillId="2" borderId="2" xfId="1" applyNumberFormat="1" applyFont="1" applyFill="1" applyBorder="1" applyAlignment="1">
      <alignment horizontal="center"/>
    </xf>
    <xf numFmtId="1" fontId="3" fillId="2" borderId="3" xfId="1" applyNumberFormat="1" applyFont="1" applyFill="1" applyBorder="1" applyAlignment="1">
      <alignment horizontal="center"/>
    </xf>
    <xf numFmtId="1" fontId="3" fillId="2" borderId="4" xfId="1" applyNumberFormat="1" applyFont="1" applyFill="1" applyBorder="1" applyAlignment="1">
      <alignment horizontal="center"/>
    </xf>
    <xf numFmtId="164" fontId="3" fillId="0" borderId="0" xfId="1" applyNumberFormat="1" applyFont="1" applyAlignment="1">
      <alignment horizontal="right"/>
    </xf>
    <xf numFmtId="49" fontId="3" fillId="0" borderId="0" xfId="1" applyNumberFormat="1" applyFont="1" applyAlignment="1">
      <alignment horizontal="right"/>
    </xf>
    <xf numFmtId="0" fontId="3" fillId="0" borderId="0" xfId="1" applyFont="1" applyAlignment="1">
      <alignment horizontal="right"/>
    </xf>
    <xf numFmtId="0" fontId="3" fillId="0" borderId="0" xfId="1" applyFont="1" applyAlignment="1">
      <alignment horizontal="left"/>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4" xfId="1" applyFont="1" applyFill="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3" fillId="3" borderId="2" xfId="1" applyFont="1" applyFill="1" applyBorder="1" applyAlignment="1">
      <alignment horizontal="center"/>
    </xf>
    <xf numFmtId="0" fontId="3" fillId="3" borderId="3" xfId="1" applyFont="1" applyFill="1" applyBorder="1" applyAlignment="1">
      <alignment horizontal="center"/>
    </xf>
    <xf numFmtId="0" fontId="3" fillId="3" borderId="4" xfId="1" applyFont="1" applyFill="1" applyBorder="1" applyAlignment="1">
      <alignment horizontal="center"/>
    </xf>
    <xf numFmtId="1" fontId="3" fillId="3" borderId="2" xfId="1" applyNumberFormat="1" applyFont="1" applyFill="1" applyBorder="1" applyAlignment="1">
      <alignment horizontal="center"/>
    </xf>
    <xf numFmtId="1" fontId="3" fillId="3" borderId="3" xfId="1" applyNumberFormat="1" applyFont="1" applyFill="1" applyBorder="1" applyAlignment="1">
      <alignment horizontal="center"/>
    </xf>
    <xf numFmtId="1" fontId="3" fillId="3" borderId="4" xfId="1" applyNumberFormat="1" applyFont="1" applyFill="1" applyBorder="1" applyAlignment="1">
      <alignment horizontal="center"/>
    </xf>
    <xf numFmtId="165" fontId="4" fillId="0" borderId="0" xfId="0" applyNumberFormat="1" applyFont="1" applyAlignment="1">
      <alignment vertical="center"/>
    </xf>
    <xf numFmtId="165" fontId="0" fillId="0" borderId="0" xfId="0" applyNumberFormat="1"/>
    <xf numFmtId="3" fontId="0" fillId="0" borderId="0" xfId="0" applyNumberFormat="1"/>
    <xf numFmtId="0" fontId="0" fillId="2" borderId="0" xfId="0" applyFill="1"/>
    <xf numFmtId="165" fontId="4" fillId="2" borderId="16" xfId="3" applyNumberFormat="1" applyFont="1" applyFill="1" applyBorder="1" applyAlignment="1">
      <alignment horizontal="center" vertical="center"/>
    </xf>
    <xf numFmtId="165" fontId="4" fillId="2" borderId="15" xfId="3" applyNumberFormat="1" applyFont="1" applyFill="1" applyBorder="1" applyAlignment="1">
      <alignment horizontal="center" vertical="center"/>
    </xf>
    <xf numFmtId="3" fontId="4" fillId="2" borderId="15" xfId="3" applyNumberFormat="1" applyFont="1" applyFill="1" applyBorder="1" applyAlignment="1">
      <alignment horizontal="center" vertical="center"/>
    </xf>
    <xf numFmtId="3" fontId="4" fillId="2" borderId="15" xfId="1" applyNumberFormat="1" applyFont="1" applyFill="1" applyBorder="1" applyAlignment="1">
      <alignment horizontal="center" vertical="center"/>
    </xf>
    <xf numFmtId="0" fontId="4" fillId="2" borderId="15" xfId="1" applyFont="1" applyFill="1" applyBorder="1" applyAlignment="1">
      <alignment horizontal="center" vertical="center"/>
    </xf>
    <xf numFmtId="0" fontId="4" fillId="2" borderId="14" xfId="1" applyFont="1" applyFill="1" applyBorder="1" applyAlignment="1">
      <alignment horizontal="left" vertical="center"/>
    </xf>
    <xf numFmtId="165" fontId="3" fillId="2" borderId="1" xfId="3" applyNumberFormat="1" applyFont="1" applyFill="1" applyBorder="1" applyAlignment="1">
      <alignment horizontal="center" vertical="center"/>
    </xf>
    <xf numFmtId="165" fontId="4" fillId="2" borderId="13" xfId="3" applyNumberFormat="1" applyFont="1" applyFill="1" applyBorder="1" applyAlignment="1">
      <alignment horizontal="center" vertical="center"/>
    </xf>
    <xf numFmtId="165" fontId="4" fillId="2" borderId="0" xfId="3" applyNumberFormat="1" applyFont="1" applyFill="1" applyAlignment="1">
      <alignment horizontal="center" vertical="center"/>
    </xf>
    <xf numFmtId="3" fontId="4" fillId="2" borderId="0" xfId="3" applyNumberFormat="1" applyFont="1" applyFill="1" applyAlignment="1">
      <alignment horizontal="center" vertical="center"/>
    </xf>
    <xf numFmtId="3" fontId="4" fillId="2" borderId="0" xfId="1" applyNumberFormat="1" applyFont="1" applyFill="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left" vertical="center"/>
    </xf>
    <xf numFmtId="3" fontId="4" fillId="0" borderId="6" xfId="3" applyNumberFormat="1" applyFont="1" applyBorder="1" applyAlignment="1">
      <alignment horizontal="center" vertical="center"/>
    </xf>
    <xf numFmtId="3" fontId="4" fillId="3" borderId="6" xfId="3" applyNumberFormat="1" applyFont="1" applyFill="1" applyBorder="1" applyAlignment="1">
      <alignment horizontal="center" vertical="center"/>
    </xf>
    <xf numFmtId="3" fontId="4" fillId="2" borderId="6" xfId="3" applyNumberFormat="1" applyFont="1" applyFill="1" applyBorder="1" applyAlignment="1">
      <alignment horizontal="center" vertical="center"/>
    </xf>
    <xf numFmtId="3" fontId="4" fillId="2" borderId="8" xfId="3" applyNumberFormat="1" applyFont="1" applyFill="1" applyBorder="1" applyAlignment="1">
      <alignment horizontal="center" vertical="center"/>
    </xf>
    <xf numFmtId="14" fontId="0" fillId="0" borderId="0" xfId="0" applyNumberFormat="1"/>
    <xf numFmtId="0" fontId="3" fillId="0" borderId="20" xfId="1"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3 2" xfId="3" xr:uid="{E32FDAE5-E954-4D0B-B4BC-4D3B58E20D1E}"/>
  </cellStyles>
  <dxfs count="0"/>
  <tableStyles count="0" defaultTableStyle="TableStyleMedium2" defaultPivotStyle="PivotStyleLight16"/>
  <colors>
    <mruColors>
      <color rgb="FF595959"/>
      <color rgb="FF67AE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2"/>
  <sheetViews>
    <sheetView view="pageLayout" topLeftCell="A58" zoomScale="80" zoomScaleNormal="130" zoomScaleSheetLayoutView="85" zoomScalePageLayoutView="80" workbookViewId="0">
      <selection activeCell="G93" sqref="G93"/>
    </sheetView>
  </sheetViews>
  <sheetFormatPr defaultColWidth="8.85546875" defaultRowHeight="14.1" customHeight="1" x14ac:dyDescent="0.25"/>
  <cols>
    <col min="1" max="1" width="7.85546875" style="1" bestFit="1" customWidth="1"/>
    <col min="2" max="2" width="15.28515625" style="1" customWidth="1"/>
    <col min="3" max="3" width="14.140625" style="1" customWidth="1"/>
    <col min="4" max="4" width="13.85546875" style="1" customWidth="1"/>
    <col min="5" max="5" width="10.5703125" style="1" customWidth="1"/>
    <col min="6" max="6" width="10.42578125" style="1" customWidth="1"/>
    <col min="7" max="7" width="14.7109375" style="1" customWidth="1"/>
    <col min="8" max="16384" width="8.85546875" style="1"/>
  </cols>
  <sheetData>
    <row r="2" spans="1:7" ht="14.1" customHeight="1" x14ac:dyDescent="0.25">
      <c r="A2" s="98" t="s">
        <v>13</v>
      </c>
      <c r="B2" s="98"/>
      <c r="C2" s="98"/>
      <c r="D2" s="98"/>
      <c r="E2" s="97" t="s">
        <v>15</v>
      </c>
      <c r="F2" s="97"/>
      <c r="G2" s="97"/>
    </row>
    <row r="3" spans="1:7" ht="14.1" customHeight="1" x14ac:dyDescent="0.25">
      <c r="A3" s="2"/>
      <c r="B3" s="3"/>
      <c r="C3" s="3"/>
      <c r="D3" s="3"/>
      <c r="E3" s="97" t="s">
        <v>61</v>
      </c>
      <c r="F3" s="97"/>
      <c r="G3" s="97"/>
    </row>
    <row r="4" spans="1:7" ht="14.1" customHeight="1" x14ac:dyDescent="0.25">
      <c r="A4" s="98" t="s">
        <v>14</v>
      </c>
      <c r="B4" s="98"/>
      <c r="C4" s="98"/>
      <c r="D4" s="98"/>
      <c r="E4" s="96" t="s">
        <v>62</v>
      </c>
      <c r="F4" s="96"/>
      <c r="G4" s="96"/>
    </row>
    <row r="5" spans="1:7" ht="14.1" customHeight="1" x14ac:dyDescent="0.25">
      <c r="A5" s="4"/>
      <c r="B5" s="5"/>
      <c r="C5" s="5"/>
      <c r="D5" s="5"/>
      <c r="E5" s="5"/>
      <c r="F5" s="5"/>
      <c r="G5" s="5"/>
    </row>
    <row r="6" spans="1:7" ht="14.1" customHeight="1" x14ac:dyDescent="0.25">
      <c r="A6" s="6" t="s">
        <v>0</v>
      </c>
      <c r="B6" s="6" t="s">
        <v>1</v>
      </c>
      <c r="C6" s="6" t="s">
        <v>17</v>
      </c>
      <c r="D6" s="6" t="s">
        <v>2</v>
      </c>
      <c r="E6" s="6" t="s">
        <v>9</v>
      </c>
      <c r="F6" s="6" t="s">
        <v>10</v>
      </c>
      <c r="G6" s="6" t="s">
        <v>54</v>
      </c>
    </row>
    <row r="7" spans="1:7" ht="14.1" customHeight="1" x14ac:dyDescent="0.25">
      <c r="A7" s="7">
        <v>1</v>
      </c>
      <c r="B7" s="25" t="s">
        <v>19</v>
      </c>
      <c r="C7" s="25" t="s">
        <v>18</v>
      </c>
      <c r="D7" s="11" t="s">
        <v>24</v>
      </c>
      <c r="E7" s="12">
        <v>1704</v>
      </c>
      <c r="F7" s="13">
        <f>E7/10.764</f>
        <v>158.30546265328874</v>
      </c>
      <c r="G7" s="8">
        <v>36</v>
      </c>
    </row>
    <row r="8" spans="1:7" ht="14.1" customHeight="1" x14ac:dyDescent="0.25">
      <c r="A8" s="9">
        <f>SUM(A7+1)</f>
        <v>2</v>
      </c>
      <c r="B8" s="10" t="s">
        <v>21</v>
      </c>
      <c r="C8" s="10" t="s">
        <v>44</v>
      </c>
      <c r="D8" s="11" t="s">
        <v>24</v>
      </c>
      <c r="E8" s="12">
        <v>1130</v>
      </c>
      <c r="F8" s="13">
        <f>E8/10.764</f>
        <v>104.97956150130064</v>
      </c>
      <c r="G8" s="13">
        <v>18</v>
      </c>
    </row>
    <row r="9" spans="1:7" ht="14.1" customHeight="1" x14ac:dyDescent="0.25">
      <c r="A9" s="9">
        <f t="shared" ref="A9:A74" si="0">SUM(A8+1)</f>
        <v>3</v>
      </c>
      <c r="B9" s="10" t="s">
        <v>21</v>
      </c>
      <c r="C9" s="10" t="s">
        <v>44</v>
      </c>
      <c r="D9" s="11" t="s">
        <v>24</v>
      </c>
      <c r="E9" s="12">
        <v>1130</v>
      </c>
      <c r="F9" s="13">
        <f t="shared" ref="F9:F60" si="1">E9/10.764</f>
        <v>104.97956150130064</v>
      </c>
      <c r="G9" s="13">
        <v>18</v>
      </c>
    </row>
    <row r="10" spans="1:7" ht="14.1" customHeight="1" x14ac:dyDescent="0.25">
      <c r="A10" s="9">
        <f t="shared" si="0"/>
        <v>4</v>
      </c>
      <c r="B10" s="10" t="s">
        <v>30</v>
      </c>
      <c r="C10" s="10" t="s">
        <v>31</v>
      </c>
      <c r="D10" s="11" t="s">
        <v>24</v>
      </c>
      <c r="E10" s="12">
        <v>907</v>
      </c>
      <c r="F10" s="13">
        <f t="shared" si="1"/>
        <v>84.262356001486438</v>
      </c>
      <c r="G10" s="13" t="s">
        <v>49</v>
      </c>
    </row>
    <row r="11" spans="1:7" ht="14.1" customHeight="1" x14ac:dyDescent="0.25">
      <c r="A11" s="9">
        <f t="shared" si="0"/>
        <v>5</v>
      </c>
      <c r="B11" s="10" t="s">
        <v>30</v>
      </c>
      <c r="C11" s="10" t="s">
        <v>31</v>
      </c>
      <c r="D11" s="11" t="s">
        <v>24</v>
      </c>
      <c r="E11" s="12">
        <v>907</v>
      </c>
      <c r="F11" s="13">
        <f t="shared" si="1"/>
        <v>84.262356001486438</v>
      </c>
      <c r="G11" s="13" t="s">
        <v>49</v>
      </c>
    </row>
    <row r="12" spans="1:7" ht="14.1" customHeight="1" x14ac:dyDescent="0.25">
      <c r="A12" s="9">
        <f t="shared" si="0"/>
        <v>6</v>
      </c>
      <c r="B12" s="10" t="s">
        <v>19</v>
      </c>
      <c r="C12" s="10" t="s">
        <v>18</v>
      </c>
      <c r="D12" s="11" t="s">
        <v>24</v>
      </c>
      <c r="E12" s="12">
        <v>1704</v>
      </c>
      <c r="F12" s="13">
        <f t="shared" si="1"/>
        <v>158.30546265328874</v>
      </c>
      <c r="G12" s="13">
        <v>36</v>
      </c>
    </row>
    <row r="13" spans="1:7" ht="14.1" customHeight="1" x14ac:dyDescent="0.25">
      <c r="A13" s="9">
        <f t="shared" si="0"/>
        <v>7</v>
      </c>
      <c r="B13" s="10" t="s">
        <v>19</v>
      </c>
      <c r="C13" s="10" t="s">
        <v>36</v>
      </c>
      <c r="D13" s="26" t="s">
        <v>24</v>
      </c>
      <c r="E13" s="12">
        <v>1379</v>
      </c>
      <c r="F13" s="13">
        <f t="shared" si="1"/>
        <v>128.11222593831289</v>
      </c>
      <c r="G13" s="13">
        <v>18</v>
      </c>
    </row>
    <row r="14" spans="1:7" ht="14.1" customHeight="1" x14ac:dyDescent="0.25">
      <c r="A14" s="9">
        <f t="shared" si="0"/>
        <v>8</v>
      </c>
      <c r="B14" s="10" t="s">
        <v>21</v>
      </c>
      <c r="C14" s="10" t="s">
        <v>26</v>
      </c>
      <c r="D14" s="11" t="s">
        <v>24</v>
      </c>
      <c r="E14" s="12">
        <v>997</v>
      </c>
      <c r="F14" s="13">
        <f t="shared" si="1"/>
        <v>92.623560014864367</v>
      </c>
      <c r="G14" s="13" t="s">
        <v>49</v>
      </c>
    </row>
    <row r="15" spans="1:7" ht="14.1" customHeight="1" x14ac:dyDescent="0.25">
      <c r="A15" s="9">
        <f t="shared" si="0"/>
        <v>9</v>
      </c>
      <c r="B15" s="10" t="s">
        <v>21</v>
      </c>
      <c r="C15" s="10" t="s">
        <v>22</v>
      </c>
      <c r="D15" s="11" t="s">
        <v>24</v>
      </c>
      <c r="E15" s="12">
        <v>947</v>
      </c>
      <c r="F15" s="13">
        <f t="shared" si="1"/>
        <v>87.978446674098848</v>
      </c>
      <c r="G15" s="13" t="s">
        <v>49</v>
      </c>
    </row>
    <row r="16" spans="1:7" ht="14.1" customHeight="1" x14ac:dyDescent="0.25">
      <c r="A16" s="9">
        <f t="shared" si="0"/>
        <v>10</v>
      </c>
      <c r="B16" s="10" t="s">
        <v>30</v>
      </c>
      <c r="C16" s="10" t="s">
        <v>31</v>
      </c>
      <c r="D16" s="11" t="s">
        <v>24</v>
      </c>
      <c r="E16" s="12">
        <v>907</v>
      </c>
      <c r="F16" s="13">
        <f t="shared" ref="F16:F20" si="2">E16/10.764</f>
        <v>84.262356001486438</v>
      </c>
      <c r="G16" s="13" t="s">
        <v>49</v>
      </c>
    </row>
    <row r="17" spans="1:7" ht="14.1" customHeight="1" x14ac:dyDescent="0.25">
      <c r="A17" s="9">
        <f t="shared" si="0"/>
        <v>11</v>
      </c>
      <c r="B17" s="10" t="s">
        <v>30</v>
      </c>
      <c r="C17" s="10" t="s">
        <v>31</v>
      </c>
      <c r="D17" s="11" t="s">
        <v>24</v>
      </c>
      <c r="E17" s="12">
        <v>907</v>
      </c>
      <c r="F17" s="13">
        <f t="shared" si="2"/>
        <v>84.262356001486438</v>
      </c>
      <c r="G17" s="13" t="s">
        <v>49</v>
      </c>
    </row>
    <row r="18" spans="1:7" ht="14.1" customHeight="1" x14ac:dyDescent="0.25">
      <c r="A18" s="9">
        <f t="shared" si="0"/>
        <v>12</v>
      </c>
      <c r="B18" s="10" t="s">
        <v>30</v>
      </c>
      <c r="C18" s="10" t="s">
        <v>31</v>
      </c>
      <c r="D18" s="11" t="s">
        <v>24</v>
      </c>
      <c r="E18" s="12">
        <v>907</v>
      </c>
      <c r="F18" s="13">
        <f t="shared" si="2"/>
        <v>84.262356001486438</v>
      </c>
      <c r="G18" s="13" t="s">
        <v>49</v>
      </c>
    </row>
    <row r="19" spans="1:7" ht="14.1" customHeight="1" x14ac:dyDescent="0.25">
      <c r="A19" s="9">
        <f t="shared" si="0"/>
        <v>13</v>
      </c>
      <c r="B19" s="10" t="s">
        <v>21</v>
      </c>
      <c r="C19" s="10" t="s">
        <v>22</v>
      </c>
      <c r="D19" s="11" t="s">
        <v>24</v>
      </c>
      <c r="E19" s="12">
        <v>947</v>
      </c>
      <c r="F19" s="13">
        <f t="shared" si="2"/>
        <v>87.978446674098848</v>
      </c>
      <c r="G19" s="13" t="s">
        <v>49</v>
      </c>
    </row>
    <row r="20" spans="1:7" ht="14.1" customHeight="1" x14ac:dyDescent="0.25">
      <c r="A20" s="9">
        <f t="shared" si="0"/>
        <v>14</v>
      </c>
      <c r="B20" s="10" t="s">
        <v>21</v>
      </c>
      <c r="C20" s="10" t="s">
        <v>22</v>
      </c>
      <c r="D20" s="11" t="s">
        <v>24</v>
      </c>
      <c r="E20" s="12">
        <v>947</v>
      </c>
      <c r="F20" s="13">
        <f t="shared" si="2"/>
        <v>87.978446674098848</v>
      </c>
      <c r="G20" s="13" t="s">
        <v>49</v>
      </c>
    </row>
    <row r="21" spans="1:7" ht="14.1" customHeight="1" x14ac:dyDescent="0.25">
      <c r="A21" s="9">
        <f t="shared" si="0"/>
        <v>15</v>
      </c>
      <c r="B21" s="10" t="s">
        <v>53</v>
      </c>
      <c r="C21" s="10" t="s">
        <v>45</v>
      </c>
      <c r="D21" s="11" t="s">
        <v>24</v>
      </c>
      <c r="E21" s="12">
        <v>625</v>
      </c>
      <c r="F21" s="13">
        <f t="shared" si="1"/>
        <v>58.06391675956894</v>
      </c>
      <c r="G21" s="13" t="s">
        <v>49</v>
      </c>
    </row>
    <row r="22" spans="1:7" ht="14.1" customHeight="1" x14ac:dyDescent="0.25">
      <c r="A22" s="9">
        <f t="shared" si="0"/>
        <v>16</v>
      </c>
      <c r="B22" s="10" t="s">
        <v>53</v>
      </c>
      <c r="C22" s="10" t="s">
        <v>45</v>
      </c>
      <c r="D22" s="11" t="s">
        <v>24</v>
      </c>
      <c r="E22" s="12">
        <v>625</v>
      </c>
      <c r="F22" s="13">
        <f t="shared" ref="F22:F31" si="3">E22/10.764</f>
        <v>58.06391675956894</v>
      </c>
      <c r="G22" s="13" t="s">
        <v>49</v>
      </c>
    </row>
    <row r="23" spans="1:7" ht="14.1" customHeight="1" x14ac:dyDescent="0.25">
      <c r="A23" s="9">
        <f t="shared" si="0"/>
        <v>17</v>
      </c>
      <c r="B23" s="10" t="s">
        <v>53</v>
      </c>
      <c r="C23" s="10" t="s">
        <v>45</v>
      </c>
      <c r="D23" s="11" t="s">
        <v>24</v>
      </c>
      <c r="E23" s="12">
        <v>625</v>
      </c>
      <c r="F23" s="13">
        <f t="shared" si="3"/>
        <v>58.06391675956894</v>
      </c>
      <c r="G23" s="13" t="s">
        <v>49</v>
      </c>
    </row>
    <row r="24" spans="1:7" ht="14.1" customHeight="1" x14ac:dyDescent="0.25">
      <c r="A24" s="9">
        <f t="shared" si="0"/>
        <v>18</v>
      </c>
      <c r="B24" s="10" t="s">
        <v>19</v>
      </c>
      <c r="C24" s="10" t="s">
        <v>32</v>
      </c>
      <c r="D24" s="11" t="s">
        <v>24</v>
      </c>
      <c r="E24" s="12">
        <v>1419</v>
      </c>
      <c r="F24" s="13">
        <f t="shared" si="3"/>
        <v>131.82831661092533</v>
      </c>
      <c r="G24" s="13">
        <v>18</v>
      </c>
    </row>
    <row r="25" spans="1:7" ht="14.1" customHeight="1" x14ac:dyDescent="0.25">
      <c r="A25" s="9">
        <f t="shared" si="0"/>
        <v>19</v>
      </c>
      <c r="B25" s="10" t="s">
        <v>41</v>
      </c>
      <c r="C25" s="10" t="s">
        <v>42</v>
      </c>
      <c r="D25" s="11" t="s">
        <v>24</v>
      </c>
      <c r="E25" s="12">
        <v>1568</v>
      </c>
      <c r="F25" s="13">
        <f t="shared" si="3"/>
        <v>145.67075436640656</v>
      </c>
      <c r="G25" s="13">
        <v>18</v>
      </c>
    </row>
    <row r="26" spans="1:7" ht="14.1" customHeight="1" x14ac:dyDescent="0.25">
      <c r="A26" s="9">
        <f t="shared" si="0"/>
        <v>20</v>
      </c>
      <c r="B26" s="10" t="s">
        <v>21</v>
      </c>
      <c r="C26" s="10" t="s">
        <v>28</v>
      </c>
      <c r="D26" s="11" t="s">
        <v>24</v>
      </c>
      <c r="E26" s="12">
        <v>996</v>
      </c>
      <c r="F26" s="13">
        <f t="shared" si="3"/>
        <v>92.530657748049052</v>
      </c>
      <c r="G26" s="13" t="s">
        <v>49</v>
      </c>
    </row>
    <row r="27" spans="1:7" ht="14.1" customHeight="1" x14ac:dyDescent="0.25">
      <c r="A27" s="9">
        <f t="shared" si="0"/>
        <v>21</v>
      </c>
      <c r="B27" s="10" t="s">
        <v>19</v>
      </c>
      <c r="C27" s="10" t="s">
        <v>32</v>
      </c>
      <c r="D27" s="11" t="s">
        <v>24</v>
      </c>
      <c r="E27" s="12">
        <v>1419</v>
      </c>
      <c r="F27" s="13">
        <f t="shared" si="3"/>
        <v>131.82831661092533</v>
      </c>
      <c r="G27" s="13">
        <v>18</v>
      </c>
    </row>
    <row r="28" spans="1:7" ht="14.1" customHeight="1" x14ac:dyDescent="0.25">
      <c r="A28" s="9">
        <f t="shared" si="0"/>
        <v>22</v>
      </c>
      <c r="B28" s="10" t="s">
        <v>19</v>
      </c>
      <c r="C28" s="10" t="s">
        <v>36</v>
      </c>
      <c r="D28" s="26" t="s">
        <v>24</v>
      </c>
      <c r="E28" s="12">
        <v>1379</v>
      </c>
      <c r="F28" s="13">
        <f t="shared" si="3"/>
        <v>128.11222593831289</v>
      </c>
      <c r="G28" s="13">
        <v>18</v>
      </c>
    </row>
    <row r="29" spans="1:7" ht="14.1" customHeight="1" x14ac:dyDescent="0.25">
      <c r="A29" s="37">
        <f t="shared" si="0"/>
        <v>23</v>
      </c>
      <c r="B29" s="38" t="s">
        <v>30</v>
      </c>
      <c r="C29" s="38" t="s">
        <v>39</v>
      </c>
      <c r="D29" s="40" t="s">
        <v>52</v>
      </c>
      <c r="E29" s="40">
        <v>850</v>
      </c>
      <c r="F29" s="41">
        <f t="shared" si="3"/>
        <v>78.966926793013755</v>
      </c>
      <c r="G29" s="41" t="s">
        <v>49</v>
      </c>
    </row>
    <row r="30" spans="1:7" ht="14.1" customHeight="1" x14ac:dyDescent="0.25">
      <c r="A30" s="37">
        <f t="shared" si="0"/>
        <v>24</v>
      </c>
      <c r="B30" s="38" t="s">
        <v>30</v>
      </c>
      <c r="C30" s="38" t="s">
        <v>39</v>
      </c>
      <c r="D30" s="40" t="s">
        <v>52</v>
      </c>
      <c r="E30" s="40">
        <v>850</v>
      </c>
      <c r="F30" s="41">
        <f t="shared" si="3"/>
        <v>78.966926793013755</v>
      </c>
      <c r="G30" s="41" t="s">
        <v>49</v>
      </c>
    </row>
    <row r="31" spans="1:7" ht="14.1" customHeight="1" x14ac:dyDescent="0.25">
      <c r="A31" s="37">
        <f t="shared" si="0"/>
        <v>25</v>
      </c>
      <c r="B31" s="38" t="s">
        <v>30</v>
      </c>
      <c r="C31" s="38" t="s">
        <v>39</v>
      </c>
      <c r="D31" s="40" t="s">
        <v>52</v>
      </c>
      <c r="E31" s="40">
        <v>850</v>
      </c>
      <c r="F31" s="41">
        <f t="shared" si="3"/>
        <v>78.966926793013755</v>
      </c>
      <c r="G31" s="41" t="s">
        <v>49</v>
      </c>
    </row>
    <row r="32" spans="1:7" ht="14.1" customHeight="1" x14ac:dyDescent="0.25">
      <c r="A32" s="9">
        <f t="shared" si="0"/>
        <v>26</v>
      </c>
      <c r="B32" s="10" t="s">
        <v>21</v>
      </c>
      <c r="C32" s="10" t="s">
        <v>26</v>
      </c>
      <c r="D32" s="11" t="s">
        <v>24</v>
      </c>
      <c r="E32" s="12">
        <v>997</v>
      </c>
      <c r="F32" s="13">
        <f t="shared" si="1"/>
        <v>92.623560014864367</v>
      </c>
      <c r="G32" s="13" t="s">
        <v>49</v>
      </c>
    </row>
    <row r="33" spans="1:7" ht="14.1" customHeight="1" x14ac:dyDescent="0.25">
      <c r="A33" s="9">
        <f t="shared" si="0"/>
        <v>27</v>
      </c>
      <c r="B33" s="10" t="s">
        <v>21</v>
      </c>
      <c r="C33" s="10" t="s">
        <v>22</v>
      </c>
      <c r="D33" s="11" t="s">
        <v>24</v>
      </c>
      <c r="E33" s="12">
        <v>947</v>
      </c>
      <c r="F33" s="13">
        <f t="shared" si="1"/>
        <v>87.978446674098848</v>
      </c>
      <c r="G33" s="13" t="s">
        <v>49</v>
      </c>
    </row>
    <row r="34" spans="1:7" ht="14.1" customHeight="1" x14ac:dyDescent="0.25">
      <c r="A34" s="9">
        <f t="shared" si="0"/>
        <v>28</v>
      </c>
      <c r="B34" s="10" t="s">
        <v>21</v>
      </c>
      <c r="C34" s="10" t="s">
        <v>44</v>
      </c>
      <c r="D34" s="11" t="s">
        <v>24</v>
      </c>
      <c r="E34" s="12">
        <v>1130</v>
      </c>
      <c r="F34" s="13">
        <f t="shared" si="1"/>
        <v>104.97956150130064</v>
      </c>
      <c r="G34" s="13">
        <v>18</v>
      </c>
    </row>
    <row r="35" spans="1:7" ht="14.1" customHeight="1" x14ac:dyDescent="0.25">
      <c r="A35" s="9">
        <f t="shared" si="0"/>
        <v>29</v>
      </c>
      <c r="B35" s="10" t="s">
        <v>30</v>
      </c>
      <c r="C35" s="10" t="s">
        <v>31</v>
      </c>
      <c r="D35" s="11" t="s">
        <v>24</v>
      </c>
      <c r="E35" s="12">
        <v>907</v>
      </c>
      <c r="F35" s="13">
        <f t="shared" si="1"/>
        <v>84.262356001486438</v>
      </c>
      <c r="G35" s="13" t="s">
        <v>49</v>
      </c>
    </row>
    <row r="36" spans="1:7" ht="14.1" customHeight="1" x14ac:dyDescent="0.25">
      <c r="A36" s="9">
        <f t="shared" si="0"/>
        <v>30</v>
      </c>
      <c r="B36" s="10" t="s">
        <v>30</v>
      </c>
      <c r="C36" s="10" t="s">
        <v>31</v>
      </c>
      <c r="D36" s="11" t="s">
        <v>24</v>
      </c>
      <c r="E36" s="12">
        <v>907</v>
      </c>
      <c r="F36" s="13">
        <f t="shared" si="1"/>
        <v>84.262356001486438</v>
      </c>
      <c r="G36" s="13" t="s">
        <v>49</v>
      </c>
    </row>
    <row r="37" spans="1:7" ht="14.1" customHeight="1" x14ac:dyDescent="0.25">
      <c r="A37" s="9">
        <f t="shared" si="0"/>
        <v>31</v>
      </c>
      <c r="B37" s="10" t="s">
        <v>21</v>
      </c>
      <c r="C37" s="10" t="s">
        <v>28</v>
      </c>
      <c r="D37" s="11" t="s">
        <v>24</v>
      </c>
      <c r="E37" s="12">
        <v>996</v>
      </c>
      <c r="F37" s="13">
        <f t="shared" si="1"/>
        <v>92.530657748049052</v>
      </c>
      <c r="G37" s="13" t="s">
        <v>49</v>
      </c>
    </row>
    <row r="38" spans="1:7" ht="14.1" customHeight="1" x14ac:dyDescent="0.25">
      <c r="A38" s="32">
        <f t="shared" si="0"/>
        <v>32</v>
      </c>
      <c r="B38" s="33" t="s">
        <v>51</v>
      </c>
      <c r="C38" s="54" t="s">
        <v>49</v>
      </c>
      <c r="D38" s="35" t="s">
        <v>35</v>
      </c>
      <c r="E38" s="35">
        <v>753</v>
      </c>
      <c r="F38" s="36">
        <f t="shared" si="1"/>
        <v>69.955406911928662</v>
      </c>
      <c r="G38" s="36" t="s">
        <v>49</v>
      </c>
    </row>
    <row r="39" spans="1:7" ht="14.1" customHeight="1" x14ac:dyDescent="0.25">
      <c r="A39" s="32">
        <f t="shared" si="0"/>
        <v>33</v>
      </c>
      <c r="B39" s="33" t="s">
        <v>51</v>
      </c>
      <c r="C39" s="54" t="s">
        <v>49</v>
      </c>
      <c r="D39" s="35" t="s">
        <v>35</v>
      </c>
      <c r="E39" s="35">
        <v>753</v>
      </c>
      <c r="F39" s="36">
        <f t="shared" si="1"/>
        <v>69.955406911928662</v>
      </c>
      <c r="G39" s="36" t="s">
        <v>49</v>
      </c>
    </row>
    <row r="40" spans="1:7" ht="14.1" customHeight="1" x14ac:dyDescent="0.25">
      <c r="A40" s="32">
        <f t="shared" si="0"/>
        <v>34</v>
      </c>
      <c r="B40" s="33" t="s">
        <v>51</v>
      </c>
      <c r="C40" s="54" t="s">
        <v>49</v>
      </c>
      <c r="D40" s="35" t="s">
        <v>35</v>
      </c>
      <c r="E40" s="35">
        <v>753</v>
      </c>
      <c r="F40" s="36">
        <f t="shared" si="1"/>
        <v>69.955406911928662</v>
      </c>
      <c r="G40" s="36" t="s">
        <v>49</v>
      </c>
    </row>
    <row r="41" spans="1:7" ht="14.1" customHeight="1" x14ac:dyDescent="0.25">
      <c r="A41" s="32">
        <f t="shared" si="0"/>
        <v>35</v>
      </c>
      <c r="B41" s="33" t="s">
        <v>51</v>
      </c>
      <c r="C41" s="54" t="s">
        <v>49</v>
      </c>
      <c r="D41" s="35" t="s">
        <v>35</v>
      </c>
      <c r="E41" s="35">
        <v>753</v>
      </c>
      <c r="F41" s="36">
        <f t="shared" si="1"/>
        <v>69.955406911928662</v>
      </c>
      <c r="G41" s="36" t="s">
        <v>49</v>
      </c>
    </row>
    <row r="42" spans="1:7" ht="14.1" customHeight="1" x14ac:dyDescent="0.25">
      <c r="A42" s="32">
        <f t="shared" si="0"/>
        <v>36</v>
      </c>
      <c r="B42" s="33" t="s">
        <v>51</v>
      </c>
      <c r="C42" s="54" t="s">
        <v>49</v>
      </c>
      <c r="D42" s="35" t="s">
        <v>35</v>
      </c>
      <c r="E42" s="35">
        <v>753</v>
      </c>
      <c r="F42" s="36">
        <f t="shared" si="1"/>
        <v>69.955406911928662</v>
      </c>
      <c r="G42" s="36" t="s">
        <v>49</v>
      </c>
    </row>
    <row r="43" spans="1:7" ht="14.1" customHeight="1" x14ac:dyDescent="0.25">
      <c r="A43" s="32">
        <f t="shared" si="0"/>
        <v>37</v>
      </c>
      <c r="B43" s="33" t="s">
        <v>51</v>
      </c>
      <c r="C43" s="54" t="s">
        <v>49</v>
      </c>
      <c r="D43" s="35" t="s">
        <v>35</v>
      </c>
      <c r="E43" s="35">
        <v>753</v>
      </c>
      <c r="F43" s="36">
        <f t="shared" si="1"/>
        <v>69.955406911928662</v>
      </c>
      <c r="G43" s="36" t="s">
        <v>49</v>
      </c>
    </row>
    <row r="44" spans="1:7" ht="14.1" customHeight="1" x14ac:dyDescent="0.25">
      <c r="A44" s="32">
        <f t="shared" si="0"/>
        <v>38</v>
      </c>
      <c r="B44" s="33" t="s">
        <v>30</v>
      </c>
      <c r="C44" s="33" t="s">
        <v>39</v>
      </c>
      <c r="D44" s="35" t="s">
        <v>35</v>
      </c>
      <c r="E44" s="35">
        <v>850</v>
      </c>
      <c r="F44" s="36">
        <f t="shared" si="1"/>
        <v>78.966926793013755</v>
      </c>
      <c r="G44" s="36" t="s">
        <v>49</v>
      </c>
    </row>
    <row r="45" spans="1:7" ht="14.1" customHeight="1" x14ac:dyDescent="0.25">
      <c r="A45" s="32">
        <f t="shared" si="0"/>
        <v>39</v>
      </c>
      <c r="B45" s="33" t="s">
        <v>30</v>
      </c>
      <c r="C45" s="33" t="s">
        <v>39</v>
      </c>
      <c r="D45" s="35" t="s">
        <v>35</v>
      </c>
      <c r="E45" s="35">
        <v>850</v>
      </c>
      <c r="F45" s="36">
        <f t="shared" si="1"/>
        <v>78.966926793013755</v>
      </c>
      <c r="G45" s="36" t="s">
        <v>49</v>
      </c>
    </row>
    <row r="46" spans="1:7" ht="14.1" customHeight="1" x14ac:dyDescent="0.25">
      <c r="A46" s="32">
        <f t="shared" si="0"/>
        <v>40</v>
      </c>
      <c r="B46" s="33" t="s">
        <v>30</v>
      </c>
      <c r="C46" s="33" t="s">
        <v>39</v>
      </c>
      <c r="D46" s="35" t="s">
        <v>35</v>
      </c>
      <c r="E46" s="35">
        <v>850</v>
      </c>
      <c r="F46" s="36">
        <f t="shared" si="1"/>
        <v>78.966926793013755</v>
      </c>
      <c r="G46" s="36" t="s">
        <v>49</v>
      </c>
    </row>
    <row r="47" spans="1:7" ht="14.1" customHeight="1" x14ac:dyDescent="0.25">
      <c r="A47" s="9">
        <f t="shared" si="0"/>
        <v>41</v>
      </c>
      <c r="B47" s="10" t="s">
        <v>21</v>
      </c>
      <c r="C47" s="10" t="s">
        <v>28</v>
      </c>
      <c r="D47" s="11" t="s">
        <v>24</v>
      </c>
      <c r="E47" s="12">
        <v>996</v>
      </c>
      <c r="F47" s="13">
        <f t="shared" si="1"/>
        <v>92.530657748049052</v>
      </c>
      <c r="G47" s="13" t="s">
        <v>49</v>
      </c>
    </row>
    <row r="48" spans="1:7" ht="14.1" customHeight="1" x14ac:dyDescent="0.25">
      <c r="A48" s="9">
        <f t="shared" si="0"/>
        <v>42</v>
      </c>
      <c r="B48" s="10" t="s">
        <v>41</v>
      </c>
      <c r="C48" s="57" t="s">
        <v>42</v>
      </c>
      <c r="D48" s="11" t="s">
        <v>24</v>
      </c>
      <c r="E48" s="12">
        <v>1568</v>
      </c>
      <c r="F48" s="13">
        <f t="shared" si="1"/>
        <v>145.67075436640656</v>
      </c>
      <c r="G48" s="13">
        <v>36</v>
      </c>
    </row>
    <row r="49" spans="1:7" ht="14.1" customHeight="1" x14ac:dyDescent="0.25">
      <c r="A49" s="9">
        <f t="shared" si="0"/>
        <v>43</v>
      </c>
      <c r="B49" s="10" t="s">
        <v>19</v>
      </c>
      <c r="C49" s="10" t="s">
        <v>32</v>
      </c>
      <c r="D49" s="11" t="s">
        <v>24</v>
      </c>
      <c r="E49" s="12">
        <v>1419</v>
      </c>
      <c r="F49" s="13">
        <f t="shared" si="1"/>
        <v>131.82831661092533</v>
      </c>
      <c r="G49" s="13">
        <v>18</v>
      </c>
    </row>
    <row r="50" spans="1:7" ht="14.1" customHeight="1" x14ac:dyDescent="0.25">
      <c r="A50" s="9">
        <f t="shared" si="0"/>
        <v>44</v>
      </c>
      <c r="B50" s="10" t="s">
        <v>19</v>
      </c>
      <c r="C50" s="10" t="s">
        <v>32</v>
      </c>
      <c r="D50" s="11" t="s">
        <v>24</v>
      </c>
      <c r="E50" s="12">
        <v>1419</v>
      </c>
      <c r="F50" s="13">
        <f t="shared" si="1"/>
        <v>131.82831661092533</v>
      </c>
      <c r="G50" s="13">
        <v>18</v>
      </c>
    </row>
    <row r="51" spans="1:7" ht="14.1" customHeight="1" x14ac:dyDescent="0.25">
      <c r="A51" s="9">
        <f t="shared" si="0"/>
        <v>45</v>
      </c>
      <c r="B51" s="25" t="s">
        <v>41</v>
      </c>
      <c r="C51" s="25" t="s">
        <v>47</v>
      </c>
      <c r="D51" s="26" t="s">
        <v>24</v>
      </c>
      <c r="E51" s="12">
        <v>1780</v>
      </c>
      <c r="F51" s="13">
        <f t="shared" si="1"/>
        <v>165.36603493125233</v>
      </c>
      <c r="G51" s="13">
        <v>36</v>
      </c>
    </row>
    <row r="52" spans="1:7" ht="14.1" customHeight="1" x14ac:dyDescent="0.25">
      <c r="A52" s="9">
        <f t="shared" si="0"/>
        <v>46</v>
      </c>
      <c r="B52" s="25" t="s">
        <v>19</v>
      </c>
      <c r="C52" s="25" t="s">
        <v>18</v>
      </c>
      <c r="D52" s="26" t="s">
        <v>24</v>
      </c>
      <c r="E52" s="12">
        <v>1704</v>
      </c>
      <c r="F52" s="13">
        <f t="shared" si="1"/>
        <v>158.30546265328874</v>
      </c>
      <c r="G52" s="13">
        <v>36</v>
      </c>
    </row>
    <row r="53" spans="1:7" ht="14.1" customHeight="1" x14ac:dyDescent="0.25">
      <c r="A53" s="9">
        <f t="shared" si="0"/>
        <v>47</v>
      </c>
      <c r="B53" s="10" t="s">
        <v>30</v>
      </c>
      <c r="C53" s="10" t="s">
        <v>31</v>
      </c>
      <c r="D53" s="11" t="s">
        <v>24</v>
      </c>
      <c r="E53" s="12">
        <v>907</v>
      </c>
      <c r="F53" s="13">
        <f t="shared" si="1"/>
        <v>84.262356001486438</v>
      </c>
      <c r="G53" s="13" t="s">
        <v>49</v>
      </c>
    </row>
    <row r="54" spans="1:7" ht="14.1" customHeight="1" x14ac:dyDescent="0.25">
      <c r="A54" s="9">
        <f t="shared" si="0"/>
        <v>48</v>
      </c>
      <c r="B54" s="10" t="s">
        <v>30</v>
      </c>
      <c r="C54" s="10" t="s">
        <v>31</v>
      </c>
      <c r="D54" s="11" t="s">
        <v>24</v>
      </c>
      <c r="E54" s="12">
        <v>907</v>
      </c>
      <c r="F54" s="13">
        <f t="shared" si="1"/>
        <v>84.262356001486438</v>
      </c>
      <c r="G54" s="13" t="s">
        <v>49</v>
      </c>
    </row>
    <row r="55" spans="1:7" ht="14.1" customHeight="1" x14ac:dyDescent="0.25">
      <c r="A55" s="32">
        <f t="shared" si="0"/>
        <v>49</v>
      </c>
      <c r="B55" s="33" t="s">
        <v>21</v>
      </c>
      <c r="C55" s="33" t="s">
        <v>38</v>
      </c>
      <c r="D55" s="34" t="s">
        <v>35</v>
      </c>
      <c r="E55" s="35">
        <v>1001</v>
      </c>
      <c r="F55" s="36">
        <f t="shared" si="1"/>
        <v>92.995169082125614</v>
      </c>
      <c r="G55" s="36" t="s">
        <v>49</v>
      </c>
    </row>
    <row r="56" spans="1:7" ht="14.1" customHeight="1" x14ac:dyDescent="0.25">
      <c r="A56" s="32">
        <f t="shared" si="0"/>
        <v>50</v>
      </c>
      <c r="B56" s="33" t="s">
        <v>21</v>
      </c>
      <c r="C56" s="33" t="s">
        <v>38</v>
      </c>
      <c r="D56" s="34" t="s">
        <v>35</v>
      </c>
      <c r="E56" s="35">
        <v>1001</v>
      </c>
      <c r="F56" s="36">
        <f t="shared" si="1"/>
        <v>92.995169082125614</v>
      </c>
      <c r="G56" s="36" t="s">
        <v>49</v>
      </c>
    </row>
    <row r="57" spans="1:7" ht="14.1" customHeight="1" x14ac:dyDescent="0.25">
      <c r="A57" s="32">
        <f t="shared" si="0"/>
        <v>51</v>
      </c>
      <c r="B57" s="33" t="s">
        <v>30</v>
      </c>
      <c r="C57" s="33" t="s">
        <v>39</v>
      </c>
      <c r="D57" s="34" t="s">
        <v>35</v>
      </c>
      <c r="E57" s="35">
        <v>850</v>
      </c>
      <c r="F57" s="36">
        <f t="shared" ref="F57:F58" si="4">E57/10.764</f>
        <v>78.966926793013755</v>
      </c>
      <c r="G57" s="36" t="s">
        <v>49</v>
      </c>
    </row>
    <row r="58" spans="1:7" ht="14.1" customHeight="1" x14ac:dyDescent="0.25">
      <c r="A58" s="32">
        <f t="shared" si="0"/>
        <v>52</v>
      </c>
      <c r="B58" s="33" t="s">
        <v>30</v>
      </c>
      <c r="C58" s="33" t="s">
        <v>39</v>
      </c>
      <c r="D58" s="34" t="s">
        <v>35</v>
      </c>
      <c r="E58" s="35">
        <v>850</v>
      </c>
      <c r="F58" s="36">
        <f t="shared" si="4"/>
        <v>78.966926793013755</v>
      </c>
      <c r="G58" s="36" t="s">
        <v>49</v>
      </c>
    </row>
    <row r="59" spans="1:7" ht="14.1" customHeight="1" x14ac:dyDescent="0.25">
      <c r="A59" s="9">
        <f t="shared" si="0"/>
        <v>53</v>
      </c>
      <c r="B59" s="10" t="s">
        <v>19</v>
      </c>
      <c r="C59" s="10" t="s">
        <v>32</v>
      </c>
      <c r="D59" s="11" t="s">
        <v>24</v>
      </c>
      <c r="E59" s="12">
        <v>1419</v>
      </c>
      <c r="F59" s="13">
        <f t="shared" si="1"/>
        <v>131.82831661092533</v>
      </c>
      <c r="G59" s="13">
        <v>18</v>
      </c>
    </row>
    <row r="60" spans="1:7" ht="14.1" customHeight="1" x14ac:dyDescent="0.25">
      <c r="A60" s="9">
        <f t="shared" si="0"/>
        <v>54</v>
      </c>
      <c r="B60" s="10" t="s">
        <v>21</v>
      </c>
      <c r="C60" s="10" t="s">
        <v>28</v>
      </c>
      <c r="D60" s="11" t="s">
        <v>24</v>
      </c>
      <c r="E60" s="12">
        <v>996</v>
      </c>
      <c r="F60" s="13">
        <f t="shared" si="1"/>
        <v>92.530657748049052</v>
      </c>
      <c r="G60" s="13" t="s">
        <v>49</v>
      </c>
    </row>
    <row r="61" spans="1:7" ht="14.1" customHeight="1" x14ac:dyDescent="0.25">
      <c r="A61" s="9">
        <f t="shared" si="0"/>
        <v>55</v>
      </c>
      <c r="B61" s="10" t="s">
        <v>21</v>
      </c>
      <c r="C61" s="10" t="s">
        <v>44</v>
      </c>
      <c r="D61" s="11" t="s">
        <v>24</v>
      </c>
      <c r="E61" s="12">
        <v>1130</v>
      </c>
      <c r="F61" s="13">
        <f t="shared" ref="F61" si="5">E61/10.764</f>
        <v>104.97956150130064</v>
      </c>
      <c r="G61" s="13">
        <v>18</v>
      </c>
    </row>
    <row r="62" spans="1:7" ht="14.1" customHeight="1" x14ac:dyDescent="0.25">
      <c r="A62" s="37">
        <f t="shared" si="0"/>
        <v>56</v>
      </c>
      <c r="B62" s="38" t="s">
        <v>21</v>
      </c>
      <c r="C62" s="38" t="s">
        <v>38</v>
      </c>
      <c r="D62" s="39" t="s">
        <v>52</v>
      </c>
      <c r="E62" s="40">
        <v>1001</v>
      </c>
      <c r="F62" s="41">
        <f t="shared" ref="F62" si="6">E62/10.764</f>
        <v>92.995169082125614</v>
      </c>
      <c r="G62" s="41" t="s">
        <v>49</v>
      </c>
    </row>
    <row r="63" spans="1:7" ht="14.1" customHeight="1" x14ac:dyDescent="0.25">
      <c r="A63" s="37">
        <f t="shared" si="0"/>
        <v>57</v>
      </c>
      <c r="B63" s="38" t="s">
        <v>21</v>
      </c>
      <c r="C63" s="38" t="s">
        <v>38</v>
      </c>
      <c r="D63" s="39" t="s">
        <v>52</v>
      </c>
      <c r="E63" s="40">
        <v>1001</v>
      </c>
      <c r="F63" s="41">
        <f t="shared" ref="F63" si="7">E63/10.764</f>
        <v>92.995169082125614</v>
      </c>
      <c r="G63" s="41" t="s">
        <v>49</v>
      </c>
    </row>
    <row r="64" spans="1:7" ht="14.1" customHeight="1" x14ac:dyDescent="0.25">
      <c r="A64" s="32">
        <f t="shared" si="0"/>
        <v>58</v>
      </c>
      <c r="B64" s="33" t="s">
        <v>19</v>
      </c>
      <c r="C64" s="33" t="s">
        <v>40</v>
      </c>
      <c r="D64" s="35" t="s">
        <v>35</v>
      </c>
      <c r="E64" s="58">
        <v>1143</v>
      </c>
      <c r="F64" s="36">
        <f t="shared" ref="F64:F67" si="8">E64/10.764</f>
        <v>106.18729096989968</v>
      </c>
      <c r="G64" s="36" t="s">
        <v>49</v>
      </c>
    </row>
    <row r="65" spans="1:7" ht="14.1" customHeight="1" x14ac:dyDescent="0.25">
      <c r="A65" s="32">
        <f t="shared" si="0"/>
        <v>59</v>
      </c>
      <c r="B65" s="33" t="s">
        <v>19</v>
      </c>
      <c r="C65" s="33" t="s">
        <v>40</v>
      </c>
      <c r="D65" s="35" t="s">
        <v>35</v>
      </c>
      <c r="E65" s="58">
        <v>1143</v>
      </c>
      <c r="F65" s="36">
        <f t="shared" si="8"/>
        <v>106.18729096989968</v>
      </c>
      <c r="G65" s="36" t="s">
        <v>49</v>
      </c>
    </row>
    <row r="66" spans="1:7" ht="14.1" customHeight="1" x14ac:dyDescent="0.25">
      <c r="A66" s="32">
        <f t="shared" si="0"/>
        <v>60</v>
      </c>
      <c r="B66" s="33" t="s">
        <v>30</v>
      </c>
      <c r="C66" s="33" t="s">
        <v>39</v>
      </c>
      <c r="D66" s="34" t="s">
        <v>35</v>
      </c>
      <c r="E66" s="35">
        <v>850</v>
      </c>
      <c r="F66" s="36">
        <f t="shared" si="8"/>
        <v>78.966926793013755</v>
      </c>
      <c r="G66" s="36" t="s">
        <v>49</v>
      </c>
    </row>
    <row r="67" spans="1:7" ht="14.1" customHeight="1" x14ac:dyDescent="0.25">
      <c r="A67" s="32">
        <f t="shared" si="0"/>
        <v>61</v>
      </c>
      <c r="B67" s="33" t="s">
        <v>30</v>
      </c>
      <c r="C67" s="33" t="s">
        <v>39</v>
      </c>
      <c r="D67" s="34" t="s">
        <v>35</v>
      </c>
      <c r="E67" s="35">
        <v>850</v>
      </c>
      <c r="F67" s="36">
        <f t="shared" si="8"/>
        <v>78.966926793013755</v>
      </c>
      <c r="G67" s="36" t="s">
        <v>49</v>
      </c>
    </row>
    <row r="68" spans="1:7" ht="14.1" customHeight="1" x14ac:dyDescent="0.25">
      <c r="A68" s="37">
        <f t="shared" si="0"/>
        <v>62</v>
      </c>
      <c r="B68" s="38" t="s">
        <v>21</v>
      </c>
      <c r="C68" s="38" t="s">
        <v>38</v>
      </c>
      <c r="D68" s="39" t="s">
        <v>52</v>
      </c>
      <c r="E68" s="40">
        <v>1001</v>
      </c>
      <c r="F68" s="41">
        <f t="shared" ref="F68" si="9">E68/10.764</f>
        <v>92.995169082125614</v>
      </c>
      <c r="G68" s="41" t="s">
        <v>49</v>
      </c>
    </row>
    <row r="69" spans="1:7" ht="14.1" customHeight="1" x14ac:dyDescent="0.25">
      <c r="A69" s="37">
        <f t="shared" si="0"/>
        <v>63</v>
      </c>
      <c r="B69" s="38" t="s">
        <v>21</v>
      </c>
      <c r="C69" s="38" t="s">
        <v>38</v>
      </c>
      <c r="D69" s="39" t="s">
        <v>52</v>
      </c>
      <c r="E69" s="40">
        <v>1001</v>
      </c>
      <c r="F69" s="41">
        <f t="shared" ref="F69" si="10">E69/10.764</f>
        <v>92.995169082125614</v>
      </c>
      <c r="G69" s="41" t="s">
        <v>49</v>
      </c>
    </row>
    <row r="70" spans="1:7" ht="14.1" customHeight="1" x14ac:dyDescent="0.25">
      <c r="A70" s="9">
        <f t="shared" si="0"/>
        <v>64</v>
      </c>
      <c r="B70" s="10" t="s">
        <v>21</v>
      </c>
      <c r="C70" s="10" t="s">
        <v>22</v>
      </c>
      <c r="D70" s="11" t="s">
        <v>24</v>
      </c>
      <c r="E70" s="12">
        <v>947</v>
      </c>
      <c r="F70" s="13">
        <f t="shared" ref="F70" si="11">E70/10.764</f>
        <v>87.978446674098848</v>
      </c>
      <c r="G70" s="13" t="s">
        <v>49</v>
      </c>
    </row>
    <row r="71" spans="1:7" ht="14.1" customHeight="1" x14ac:dyDescent="0.25">
      <c r="A71" s="9">
        <f t="shared" si="0"/>
        <v>65</v>
      </c>
      <c r="B71" s="10" t="s">
        <v>21</v>
      </c>
      <c r="C71" s="10" t="s">
        <v>22</v>
      </c>
      <c r="D71" s="11" t="s">
        <v>24</v>
      </c>
      <c r="E71" s="12">
        <v>947</v>
      </c>
      <c r="F71" s="13">
        <f t="shared" ref="F71:F72" si="12">E71/10.764</f>
        <v>87.978446674098848</v>
      </c>
      <c r="G71" s="13" t="s">
        <v>49</v>
      </c>
    </row>
    <row r="72" spans="1:7" ht="14.1" customHeight="1" x14ac:dyDescent="0.25">
      <c r="A72" s="9">
        <f t="shared" si="0"/>
        <v>66</v>
      </c>
      <c r="B72" s="10" t="s">
        <v>21</v>
      </c>
      <c r="C72" s="10" t="s">
        <v>28</v>
      </c>
      <c r="D72" s="11" t="s">
        <v>24</v>
      </c>
      <c r="E72" s="12">
        <v>996</v>
      </c>
      <c r="F72" s="13">
        <f t="shared" si="12"/>
        <v>92.530657748049052</v>
      </c>
      <c r="G72" s="13" t="s">
        <v>49</v>
      </c>
    </row>
    <row r="73" spans="1:7" ht="14.1" customHeight="1" x14ac:dyDescent="0.25">
      <c r="A73" s="9">
        <f t="shared" si="0"/>
        <v>67</v>
      </c>
      <c r="B73" s="10" t="s">
        <v>21</v>
      </c>
      <c r="C73" s="10" t="s">
        <v>44</v>
      </c>
      <c r="D73" s="11" t="s">
        <v>24</v>
      </c>
      <c r="E73" s="12">
        <v>1130</v>
      </c>
      <c r="F73" s="13">
        <f t="shared" ref="F73:F74" si="13">E73/10.764</f>
        <v>104.97956150130064</v>
      </c>
      <c r="G73" s="13">
        <v>18</v>
      </c>
    </row>
    <row r="74" spans="1:7" ht="14.1" customHeight="1" x14ac:dyDescent="0.25">
      <c r="A74" s="9">
        <f t="shared" si="0"/>
        <v>68</v>
      </c>
      <c r="B74" s="10" t="s">
        <v>21</v>
      </c>
      <c r="C74" s="10" t="s">
        <v>44</v>
      </c>
      <c r="D74" s="11" t="s">
        <v>24</v>
      </c>
      <c r="E74" s="12">
        <v>1130</v>
      </c>
      <c r="F74" s="13">
        <f t="shared" si="13"/>
        <v>104.97956150130064</v>
      </c>
      <c r="G74" s="13">
        <v>18</v>
      </c>
    </row>
    <row r="75" spans="1:7" ht="13.9" customHeight="1" x14ac:dyDescent="0.25">
      <c r="A75" s="14" t="s">
        <v>4</v>
      </c>
      <c r="B75" s="6"/>
      <c r="C75" s="6"/>
      <c r="D75" s="15"/>
      <c r="E75" s="16">
        <f>SUM(E7:E74)</f>
        <v>70665</v>
      </c>
      <c r="F75" s="59">
        <f>SUM(F7:F74)</f>
        <v>6564.9386845038998</v>
      </c>
      <c r="G75" s="59">
        <f>SUM(G7:G74)</f>
        <v>432</v>
      </c>
    </row>
    <row r="76" spans="1:7" ht="13.9" customHeight="1" x14ac:dyDescent="0.25">
      <c r="A76" s="60"/>
      <c r="B76" s="3"/>
      <c r="C76" s="3"/>
      <c r="D76" s="61"/>
      <c r="E76" s="62"/>
      <c r="F76" s="63"/>
      <c r="G76" s="62"/>
    </row>
    <row r="77" spans="1:7" ht="13.9" customHeight="1" x14ac:dyDescent="0.25">
      <c r="A77" s="60"/>
      <c r="B77" s="68" t="s">
        <v>55</v>
      </c>
      <c r="C77" s="69"/>
      <c r="D77" s="70"/>
      <c r="E77" s="71"/>
      <c r="F77" s="72"/>
      <c r="G77" s="73"/>
    </row>
    <row r="78" spans="1:7" ht="13.9" customHeight="1" x14ac:dyDescent="0.25">
      <c r="A78" s="60"/>
      <c r="B78" s="74" t="s">
        <v>56</v>
      </c>
      <c r="C78" s="5"/>
      <c r="D78" s="75"/>
      <c r="E78" s="76"/>
      <c r="F78" s="77"/>
      <c r="G78" s="78">
        <v>55.2</v>
      </c>
    </row>
    <row r="79" spans="1:7" ht="13.9" customHeight="1" x14ac:dyDescent="0.25">
      <c r="A79" s="60"/>
      <c r="B79" s="79" t="s">
        <v>57</v>
      </c>
      <c r="C79" s="80"/>
      <c r="D79" s="81"/>
      <c r="E79" s="82"/>
      <c r="F79" s="83"/>
      <c r="G79" s="84">
        <v>22.6</v>
      </c>
    </row>
    <row r="80" spans="1:7" ht="13.9" customHeight="1" x14ac:dyDescent="0.25">
      <c r="A80" s="60"/>
      <c r="B80" s="67"/>
      <c r="C80" s="3"/>
      <c r="D80" s="61"/>
      <c r="E80" s="62"/>
      <c r="F80" s="63"/>
      <c r="G80" s="62"/>
    </row>
    <row r="81" spans="1:8" ht="13.9" customHeight="1" x14ac:dyDescent="0.25">
      <c r="A81" s="60"/>
      <c r="B81" s="68" t="s">
        <v>59</v>
      </c>
      <c r="C81" s="85"/>
      <c r="D81" s="70"/>
      <c r="E81" s="71"/>
      <c r="F81" s="72"/>
      <c r="G81" s="95">
        <f>SUM(F38:F46,F55:F58,F64:F67,G78,G79)</f>
        <v>1448.6658491267187</v>
      </c>
    </row>
    <row r="82" spans="1:8" ht="13.9" customHeight="1" x14ac:dyDescent="0.25">
      <c r="A82" s="60"/>
      <c r="B82" s="86" t="s">
        <v>60</v>
      </c>
      <c r="C82" s="3"/>
      <c r="D82" s="61"/>
      <c r="E82" s="62"/>
      <c r="F82" s="63"/>
      <c r="G82" s="93">
        <f>SUM(F29:F31,F62:F63,F68:F69)</f>
        <v>608.88145670754363</v>
      </c>
      <c r="H82" s="94"/>
    </row>
    <row r="83" spans="1:8" ht="13.9" customHeight="1" x14ac:dyDescent="0.25">
      <c r="A83" s="60"/>
      <c r="B83" s="86" t="s">
        <v>24</v>
      </c>
      <c r="C83" s="3"/>
      <c r="D83" s="61"/>
      <c r="E83" s="62"/>
      <c r="F83" s="63"/>
      <c r="G83" s="93">
        <f>SUM(F7:F28,F32:F37,F47:F54,F59:F61,F70:F74,G7:G28,G32:G37,G47:G54,G59:G61,G70:G74)</f>
        <v>5017.1913786696396</v>
      </c>
      <c r="H83" s="94"/>
    </row>
    <row r="84" spans="1:8" ht="13.9" customHeight="1" x14ac:dyDescent="0.25">
      <c r="B84" s="87" t="s">
        <v>58</v>
      </c>
      <c r="C84" s="88"/>
      <c r="D84" s="89"/>
      <c r="E84" s="90"/>
      <c r="F84" s="91"/>
      <c r="G84" s="92">
        <f>SUM(G81:G83)</f>
        <v>7074.7386845039018</v>
      </c>
    </row>
    <row r="85" spans="1:8" ht="13.9" customHeight="1" x14ac:dyDescent="0.25">
      <c r="A85" s="60"/>
      <c r="B85" s="3"/>
      <c r="C85" s="3"/>
      <c r="D85" s="61"/>
      <c r="E85" s="62"/>
      <c r="F85" s="63"/>
      <c r="G85" s="62"/>
    </row>
    <row r="86" spans="1:8" ht="13.9" customHeight="1" x14ac:dyDescent="0.25">
      <c r="A86" s="99" t="s">
        <v>50</v>
      </c>
      <c r="B86" s="99"/>
      <c r="C86" s="99"/>
      <c r="D86" s="99"/>
      <c r="E86" s="99"/>
      <c r="F86" s="99"/>
      <c r="G86" s="99"/>
    </row>
    <row r="87" spans="1:8" ht="13.9" customHeight="1" x14ac:dyDescent="0.25">
      <c r="A87" s="99"/>
      <c r="B87" s="99"/>
      <c r="C87" s="99"/>
      <c r="D87" s="99"/>
      <c r="E87" s="99"/>
      <c r="F87" s="99"/>
      <c r="G87" s="99"/>
    </row>
    <row r="88" spans="1:8" ht="13.9" customHeight="1" x14ac:dyDescent="0.25">
      <c r="A88" s="99"/>
      <c r="B88" s="99"/>
      <c r="C88" s="99"/>
      <c r="D88" s="99"/>
      <c r="E88" s="99"/>
      <c r="F88" s="99"/>
      <c r="G88" s="99"/>
    </row>
    <row r="89" spans="1:8" ht="13.9" customHeight="1" x14ac:dyDescent="0.25">
      <c r="A89" s="99"/>
      <c r="B89" s="99"/>
      <c r="C89" s="99"/>
      <c r="D89" s="99"/>
      <c r="E89" s="99"/>
      <c r="F89" s="99"/>
      <c r="G89" s="99"/>
    </row>
    <row r="90" spans="1:8" ht="13.9" customHeight="1" x14ac:dyDescent="0.25">
      <c r="A90" s="99"/>
      <c r="B90" s="99"/>
      <c r="C90" s="99"/>
      <c r="D90" s="99"/>
      <c r="E90" s="99"/>
      <c r="F90" s="99"/>
      <c r="G90" s="99"/>
    </row>
    <row r="92" spans="1:8" ht="14.1" customHeight="1" x14ac:dyDescent="0.25">
      <c r="G92" s="123">
        <f>G81+G82</f>
        <v>2057.5473058342623</v>
      </c>
    </row>
  </sheetData>
  <autoFilter ref="C2:C91" xr:uid="{00000000-0001-0000-0000-000000000000}"/>
  <mergeCells count="6">
    <mergeCell ref="E4:G4"/>
    <mergeCell ref="E2:G2"/>
    <mergeCell ref="A2:D2"/>
    <mergeCell ref="A4:D4"/>
    <mergeCell ref="A86:G90"/>
    <mergeCell ref="E3:G3"/>
  </mergeCells>
  <phoneticPr fontId="7" type="noConversion"/>
  <pageMargins left="0.6692913385826772" right="0.6692913385826772" top="1.3779527559055118" bottom="0.86614173228346458" header="0.47244094488188981" footer="0.47244094488188981"/>
  <pageSetup paperSize="9" fitToHeight="2" orientation="portrait" r:id="rId1"/>
  <headerFooter>
    <oddHeader xml:space="preserve">&amp;L&amp;G&amp;R&amp;"Century Gothic,Regular"&amp;18&amp;K67AE3Eschedule of accommodation
</oddHeader>
    <oddFooter>&amp;L&amp;"Calibri Light,Regular"&amp;8&amp;K595959&amp;Z&amp;F&amp;R&amp;"Calibri Light,Regular"&amp;8&amp;K595959Page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62"/>
  <sheetViews>
    <sheetView view="pageLayout" zoomScale="90" zoomScaleNormal="100" zoomScaleSheetLayoutView="85" zoomScalePageLayoutView="90" workbookViewId="0">
      <selection activeCell="F32" sqref="F32"/>
    </sheetView>
  </sheetViews>
  <sheetFormatPr defaultColWidth="8.85546875" defaultRowHeight="14.1" customHeight="1" x14ac:dyDescent="0.25"/>
  <cols>
    <col min="1" max="1" width="12.7109375" style="17" customWidth="1"/>
    <col min="2" max="2" width="21.140625" style="17" customWidth="1"/>
    <col min="3" max="3" width="12.5703125" style="17" customWidth="1"/>
    <col min="4" max="4" width="14.5703125" style="17" customWidth="1"/>
    <col min="5" max="5" width="12.5703125" style="17" customWidth="1"/>
    <col min="6" max="6" width="14.5703125" style="17" customWidth="1"/>
    <col min="7" max="16384" width="8.85546875" style="17"/>
  </cols>
  <sheetData>
    <row r="2" spans="1:6" ht="14.1" customHeight="1" x14ac:dyDescent="0.25">
      <c r="A2" s="110" t="str">
        <f>Schedule!A2</f>
        <v>Project Title:  Barns Green, Horsham</v>
      </c>
      <c r="B2" s="110"/>
      <c r="C2" s="110"/>
      <c r="D2" s="110"/>
      <c r="E2" s="108" t="str">
        <f>Schedule!E2</f>
        <v>Project Ref: 24088</v>
      </c>
      <c r="F2" s="109"/>
    </row>
    <row r="3" spans="1:6" ht="14.1" customHeight="1" x14ac:dyDescent="0.25">
      <c r="A3" s="18"/>
      <c r="B3" s="18"/>
      <c r="C3" s="18"/>
      <c r="D3" s="19"/>
      <c r="E3" s="108" t="str">
        <f>Schedule!E3</f>
        <v>Drawing Ref: P101Q</v>
      </c>
      <c r="F3" s="109"/>
    </row>
    <row r="4" spans="1:6" ht="14.1" customHeight="1" x14ac:dyDescent="0.25">
      <c r="A4" s="110" t="str">
        <f>Schedule!A4</f>
        <v>Client:  Miller Homes</v>
      </c>
      <c r="B4" s="110"/>
      <c r="C4" s="110"/>
      <c r="D4" s="110"/>
      <c r="E4" s="107" t="str">
        <f>Schedule!E4</f>
        <v>Date: 19/09/25</v>
      </c>
      <c r="F4" s="107"/>
    </row>
    <row r="5" spans="1:6" ht="14.1" customHeight="1" x14ac:dyDescent="0.25">
      <c r="A5" s="20"/>
      <c r="B5" s="20"/>
      <c r="C5" s="20"/>
      <c r="D5" s="21"/>
      <c r="E5" s="21"/>
      <c r="F5" s="21"/>
    </row>
    <row r="6" spans="1:6" ht="14.1" customHeight="1" x14ac:dyDescent="0.25">
      <c r="A6" s="111" t="s">
        <v>6</v>
      </c>
      <c r="B6" s="112"/>
      <c r="C6" s="112"/>
      <c r="D6" s="112"/>
      <c r="E6" s="112"/>
      <c r="F6" s="113"/>
    </row>
    <row r="7" spans="1:6" ht="14.1" customHeight="1" x14ac:dyDescent="0.25">
      <c r="A7" s="48" t="s">
        <v>1</v>
      </c>
      <c r="B7" s="48" t="s">
        <v>17</v>
      </c>
      <c r="C7" s="48" t="s">
        <v>8</v>
      </c>
      <c r="D7" s="48" t="s">
        <v>9</v>
      </c>
      <c r="E7" s="48" t="s">
        <v>5</v>
      </c>
      <c r="F7" s="48" t="s">
        <v>11</v>
      </c>
    </row>
    <row r="8" spans="1:6" ht="14.1" customHeight="1" x14ac:dyDescent="0.25">
      <c r="A8" s="33" t="s">
        <v>51</v>
      </c>
      <c r="B8" s="54" t="s">
        <v>49</v>
      </c>
      <c r="C8" s="54" t="s">
        <v>49</v>
      </c>
      <c r="D8" s="35">
        <v>753</v>
      </c>
      <c r="E8" s="49">
        <f>COUNTIFS(Schedule!$C$7:$C$74,B8, Schedule!$D$7:$D$74, "Affordable")</f>
        <v>6</v>
      </c>
      <c r="F8" s="50">
        <f>D8*E8</f>
        <v>4518</v>
      </c>
    </row>
    <row r="9" spans="1:6" ht="14.1" customHeight="1" x14ac:dyDescent="0.25">
      <c r="A9" s="33" t="s">
        <v>30</v>
      </c>
      <c r="B9" s="33" t="s">
        <v>39</v>
      </c>
      <c r="C9" s="54" t="s">
        <v>49</v>
      </c>
      <c r="D9" s="35">
        <v>850</v>
      </c>
      <c r="E9" s="51">
        <f>COUNTIFS(Schedule!$C$7:$C$74,B9, Schedule!$D$7:$D$74, "Affordable")</f>
        <v>7</v>
      </c>
      <c r="F9" s="52">
        <f>D9*E9</f>
        <v>5950</v>
      </c>
    </row>
    <row r="10" spans="1:6" ht="14.1" customHeight="1" x14ac:dyDescent="0.25">
      <c r="A10" s="33" t="s">
        <v>21</v>
      </c>
      <c r="B10" s="33" t="s">
        <v>38</v>
      </c>
      <c r="C10" s="54" t="s">
        <v>49</v>
      </c>
      <c r="D10" s="35">
        <v>1001</v>
      </c>
      <c r="E10" s="51">
        <f>COUNTIFS(Schedule!$C$7:$C$74,B10, Schedule!$D$7:$D$74, "Affordable")</f>
        <v>2</v>
      </c>
      <c r="F10" s="52">
        <f t="shared" ref="F10:F11" si="0">D10*E10</f>
        <v>2002</v>
      </c>
    </row>
    <row r="11" spans="1:6" ht="14.1" customHeight="1" x14ac:dyDescent="0.25">
      <c r="A11" s="33" t="s">
        <v>19</v>
      </c>
      <c r="B11" s="33" t="s">
        <v>40</v>
      </c>
      <c r="C11" s="54" t="s">
        <v>49</v>
      </c>
      <c r="D11" s="35">
        <v>1143</v>
      </c>
      <c r="E11" s="51">
        <f>COUNTIFS(Schedule!$C$7:$C$74,B11, Schedule!$D$7:$D$74, "Affordable")</f>
        <v>2</v>
      </c>
      <c r="F11" s="52">
        <f t="shared" si="0"/>
        <v>2286</v>
      </c>
    </row>
    <row r="12" spans="1:6" ht="14.1" customHeight="1" x14ac:dyDescent="0.25">
      <c r="A12" s="104"/>
      <c r="B12" s="105"/>
      <c r="C12" s="105"/>
      <c r="D12" s="106"/>
      <c r="E12" s="53">
        <f>SUM(E8:E11)</f>
        <v>17</v>
      </c>
      <c r="F12" s="53">
        <f>SUM(F8:F11)</f>
        <v>14756</v>
      </c>
    </row>
    <row r="13" spans="1:6" ht="14.1" customHeight="1" x14ac:dyDescent="0.25">
      <c r="A13" s="117" t="s">
        <v>25</v>
      </c>
      <c r="B13" s="118"/>
      <c r="C13" s="118"/>
      <c r="D13" s="118"/>
      <c r="E13" s="118"/>
      <c r="F13" s="119"/>
    </row>
    <row r="14" spans="1:6" ht="14.1" customHeight="1" x14ac:dyDescent="0.25">
      <c r="A14" s="42" t="s">
        <v>1</v>
      </c>
      <c r="B14" s="42" t="s">
        <v>17</v>
      </c>
      <c r="C14" s="42" t="s">
        <v>8</v>
      </c>
      <c r="D14" s="42" t="s">
        <v>9</v>
      </c>
      <c r="E14" s="42" t="s">
        <v>5</v>
      </c>
      <c r="F14" s="42" t="s">
        <v>11</v>
      </c>
    </row>
    <row r="15" spans="1:6" ht="14.1" customHeight="1" x14ac:dyDescent="0.25">
      <c r="A15" s="38" t="s">
        <v>30</v>
      </c>
      <c r="B15" s="38" t="s">
        <v>39</v>
      </c>
      <c r="C15" s="55" t="s">
        <v>49</v>
      </c>
      <c r="D15" s="43">
        <v>850</v>
      </c>
      <c r="E15" s="44">
        <f>COUNTIFS(Schedule!$C$7:$C$74,B15, Schedule!$D$7:$D$74, "Sh Ownership")</f>
        <v>3</v>
      </c>
      <c r="F15" s="43">
        <f t="shared" ref="F15" si="1">D15*E15</f>
        <v>2550</v>
      </c>
    </row>
    <row r="16" spans="1:6" ht="14.1" customHeight="1" x14ac:dyDescent="0.25">
      <c r="A16" s="45" t="s">
        <v>21</v>
      </c>
      <c r="B16" s="45" t="s">
        <v>38</v>
      </c>
      <c r="C16" s="56" t="s">
        <v>49</v>
      </c>
      <c r="D16" s="45">
        <v>1001</v>
      </c>
      <c r="E16" s="45">
        <f>COUNTIFS(Schedule!$C$7:$C$73,B16, Schedule!$D$7:$D$73, "Sh Ownership")</f>
        <v>4</v>
      </c>
      <c r="F16" s="46">
        <f>D16*E16</f>
        <v>4004</v>
      </c>
    </row>
    <row r="17" spans="1:6" ht="14.1" customHeight="1" x14ac:dyDescent="0.25">
      <c r="A17" s="120"/>
      <c r="B17" s="121"/>
      <c r="C17" s="121"/>
      <c r="D17" s="122"/>
      <c r="E17" s="47">
        <f>SUM(E15:E16)</f>
        <v>7</v>
      </c>
      <c r="F17" s="47">
        <f>SUM(F15:F16)</f>
        <v>6554</v>
      </c>
    </row>
    <row r="18" spans="1:6" ht="14.1" customHeight="1" x14ac:dyDescent="0.25">
      <c r="A18" s="114" t="s">
        <v>3</v>
      </c>
      <c r="B18" s="115"/>
      <c r="C18" s="115"/>
      <c r="D18" s="115"/>
      <c r="E18" s="115"/>
      <c r="F18" s="116"/>
    </row>
    <row r="19" spans="1:6" ht="14.1" customHeight="1" x14ac:dyDescent="0.25">
      <c r="A19" s="22" t="s">
        <v>1</v>
      </c>
      <c r="B19" s="22" t="s">
        <v>17</v>
      </c>
      <c r="C19" s="22" t="s">
        <v>8</v>
      </c>
      <c r="D19" s="22" t="s">
        <v>9</v>
      </c>
      <c r="E19" s="22" t="s">
        <v>5</v>
      </c>
      <c r="F19" s="22" t="s">
        <v>11</v>
      </c>
    </row>
    <row r="20" spans="1:6" ht="14.1" customHeight="1" x14ac:dyDescent="0.25">
      <c r="A20" s="24" t="s">
        <v>53</v>
      </c>
      <c r="B20" s="24" t="s">
        <v>45</v>
      </c>
      <c r="C20" s="24" t="s">
        <v>46</v>
      </c>
      <c r="D20" s="24">
        <v>625</v>
      </c>
      <c r="E20" s="65">
        <f>COUNTIFS(Schedule!$C$7:$C$74,B20, Schedule!$D$7:$D$74, "Private")</f>
        <v>3</v>
      </c>
      <c r="F20" s="64">
        <f>D20*E20</f>
        <v>1875</v>
      </c>
    </row>
    <row r="21" spans="1:6" ht="14.1" customHeight="1" x14ac:dyDescent="0.25">
      <c r="A21" s="31" t="s">
        <v>30</v>
      </c>
      <c r="B21" s="31" t="s">
        <v>31</v>
      </c>
      <c r="C21" s="31" t="s">
        <v>16</v>
      </c>
      <c r="D21" s="64">
        <v>907</v>
      </c>
      <c r="E21" s="65">
        <f>COUNTIFS(Schedule!$C$7:$C$74,B21, Schedule!$D$7:$D$74, "Private")</f>
        <v>9</v>
      </c>
      <c r="F21" s="64">
        <f>D21*E21</f>
        <v>8163</v>
      </c>
    </row>
    <row r="22" spans="1:6" ht="14.1" customHeight="1" x14ac:dyDescent="0.25">
      <c r="A22" s="10" t="s">
        <v>21</v>
      </c>
      <c r="B22" s="10" t="s">
        <v>22</v>
      </c>
      <c r="C22" s="10" t="s">
        <v>23</v>
      </c>
      <c r="D22" s="26">
        <v>947</v>
      </c>
      <c r="E22" s="27">
        <f>COUNTIFS(Schedule!$C$7:$C$74,B22, Schedule!$D$7:$D$74, "Private")</f>
        <v>6</v>
      </c>
      <c r="F22" s="26">
        <f t="shared" ref="F22:F30" si="2">D22*E22</f>
        <v>5682</v>
      </c>
    </row>
    <row r="23" spans="1:6" ht="14.1" customHeight="1" x14ac:dyDescent="0.25">
      <c r="A23" s="10" t="s">
        <v>21</v>
      </c>
      <c r="B23" s="10" t="s">
        <v>26</v>
      </c>
      <c r="C23" s="10" t="s">
        <v>27</v>
      </c>
      <c r="D23" s="26">
        <v>997</v>
      </c>
      <c r="E23" s="27">
        <f>COUNTIFS(Schedule!$C$7:$C$74,B23, Schedule!$D$7:$D$74, "Private")</f>
        <v>2</v>
      </c>
      <c r="F23" s="26">
        <f t="shared" si="2"/>
        <v>1994</v>
      </c>
    </row>
    <row r="24" spans="1:6" ht="14.1" customHeight="1" x14ac:dyDescent="0.25">
      <c r="A24" s="10" t="s">
        <v>21</v>
      </c>
      <c r="B24" s="10" t="s">
        <v>28</v>
      </c>
      <c r="C24" s="10" t="s">
        <v>29</v>
      </c>
      <c r="D24" s="26">
        <v>996</v>
      </c>
      <c r="E24" s="27">
        <f>COUNTIFS(Schedule!$C$7:$C$74,B24, Schedule!$D$7:$D$74, "Private")</f>
        <v>5</v>
      </c>
      <c r="F24" s="26">
        <f t="shared" si="2"/>
        <v>4980</v>
      </c>
    </row>
    <row r="25" spans="1:6" ht="14.1" customHeight="1" x14ac:dyDescent="0.25">
      <c r="A25" s="10" t="s">
        <v>21</v>
      </c>
      <c r="B25" s="10" t="s">
        <v>44</v>
      </c>
      <c r="C25" s="10" t="s">
        <v>34</v>
      </c>
      <c r="D25" s="26">
        <v>1130</v>
      </c>
      <c r="E25" s="27">
        <f>COUNTIFS(Schedule!$C$7:$C$74,B25, Schedule!$D$7:$D$74, "Private")</f>
        <v>6</v>
      </c>
      <c r="F25" s="26">
        <f t="shared" si="2"/>
        <v>6780</v>
      </c>
    </row>
    <row r="26" spans="1:6" ht="14.1" customHeight="1" x14ac:dyDescent="0.25">
      <c r="A26" s="10" t="s">
        <v>19</v>
      </c>
      <c r="B26" s="10" t="s">
        <v>36</v>
      </c>
      <c r="C26" s="10" t="s">
        <v>37</v>
      </c>
      <c r="D26" s="26">
        <v>1379</v>
      </c>
      <c r="E26" s="27">
        <f>COUNTIFS(Schedule!$C$7:$C$74,B26, Schedule!$D$7:$D$74, "Private")</f>
        <v>2</v>
      </c>
      <c r="F26" s="26">
        <f t="shared" si="2"/>
        <v>2758</v>
      </c>
    </row>
    <row r="27" spans="1:6" ht="14.1" customHeight="1" x14ac:dyDescent="0.25">
      <c r="A27" s="10" t="s">
        <v>19</v>
      </c>
      <c r="B27" s="10" t="s">
        <v>32</v>
      </c>
      <c r="C27" s="10" t="s">
        <v>33</v>
      </c>
      <c r="D27" s="26">
        <v>1419</v>
      </c>
      <c r="E27" s="27">
        <f>COUNTIFS(Schedule!$C$7:$C$74,B27, Schedule!$D$7:$D$74, "Private")</f>
        <v>5</v>
      </c>
      <c r="F27" s="26">
        <f t="shared" si="2"/>
        <v>7095</v>
      </c>
    </row>
    <row r="28" spans="1:6" ht="14.1" customHeight="1" x14ac:dyDescent="0.25">
      <c r="A28" s="10" t="s">
        <v>41</v>
      </c>
      <c r="B28" s="10" t="s">
        <v>42</v>
      </c>
      <c r="C28" s="10" t="s">
        <v>43</v>
      </c>
      <c r="D28" s="26">
        <v>1568</v>
      </c>
      <c r="E28" s="27">
        <f>COUNTIFS(Schedule!$C$7:$C$74,B28, Schedule!$D$7:$D$74, "Private")</f>
        <v>2</v>
      </c>
      <c r="F28" s="26">
        <f t="shared" si="2"/>
        <v>3136</v>
      </c>
    </row>
    <row r="29" spans="1:6" ht="14.1" customHeight="1" x14ac:dyDescent="0.25">
      <c r="A29" s="25" t="s">
        <v>19</v>
      </c>
      <c r="B29" s="25" t="s">
        <v>18</v>
      </c>
      <c r="C29" s="25" t="s">
        <v>20</v>
      </c>
      <c r="D29" s="26">
        <v>1704</v>
      </c>
      <c r="E29" s="27">
        <f>COUNTIFS(Schedule!$C$7:$C$74,B29, Schedule!$D$7:$D$74, "Private")</f>
        <v>3</v>
      </c>
      <c r="F29" s="26">
        <f t="shared" si="2"/>
        <v>5112</v>
      </c>
    </row>
    <row r="30" spans="1:6" ht="14.1" customHeight="1" x14ac:dyDescent="0.25">
      <c r="A30" s="25" t="s">
        <v>41</v>
      </c>
      <c r="B30" s="25" t="s">
        <v>47</v>
      </c>
      <c r="C30" s="25" t="s">
        <v>48</v>
      </c>
      <c r="D30" s="26">
        <v>1780</v>
      </c>
      <c r="E30" s="27">
        <f>COUNTIFS(Schedule!$C$7:$C$74,B30, Schedule!$D$7:$D$74, "Private")</f>
        <v>1</v>
      </c>
      <c r="F30" s="26">
        <f t="shared" si="2"/>
        <v>1780</v>
      </c>
    </row>
    <row r="31" spans="1:6" ht="14.1" customHeight="1" x14ac:dyDescent="0.25">
      <c r="A31" s="101"/>
      <c r="B31" s="102"/>
      <c r="C31" s="102"/>
      <c r="D31" s="103"/>
      <c r="E31" s="66">
        <f>SUM(E20:E30)</f>
        <v>44</v>
      </c>
      <c r="F31" s="23">
        <f>SUM(F20:F30)</f>
        <v>49355</v>
      </c>
    </row>
    <row r="32" spans="1:6" ht="14.1" customHeight="1" x14ac:dyDescent="0.25">
      <c r="A32" s="28" t="s">
        <v>7</v>
      </c>
      <c r="B32" s="29"/>
      <c r="C32" s="29"/>
      <c r="D32" s="29"/>
      <c r="E32" s="30">
        <f>SUM(E12+E17+E31)</f>
        <v>68</v>
      </c>
      <c r="F32" s="30">
        <f>SUM(F12+F17+F31)</f>
        <v>70665</v>
      </c>
    </row>
    <row r="34" spans="1:6" ht="41.45" customHeight="1" x14ac:dyDescent="0.25">
      <c r="A34" s="100" t="s">
        <v>12</v>
      </c>
      <c r="B34" s="100"/>
      <c r="C34" s="100"/>
      <c r="D34" s="100"/>
      <c r="E34" s="100"/>
      <c r="F34" s="100"/>
    </row>
    <row r="35" spans="1:6" ht="14.1" customHeight="1" x14ac:dyDescent="0.25">
      <c r="A35" s="100"/>
      <c r="B35" s="100"/>
      <c r="C35" s="100"/>
      <c r="D35" s="100"/>
      <c r="E35" s="100"/>
      <c r="F35" s="100"/>
    </row>
    <row r="62" ht="8.4499999999999993" customHeight="1" x14ac:dyDescent="0.25"/>
  </sheetData>
  <mergeCells count="12">
    <mergeCell ref="A34:F35"/>
    <mergeCell ref="A31:D31"/>
    <mergeCell ref="A12:D12"/>
    <mergeCell ref="E4:F4"/>
    <mergeCell ref="E2:F2"/>
    <mergeCell ref="A4:D4"/>
    <mergeCell ref="A2:D2"/>
    <mergeCell ref="A6:F6"/>
    <mergeCell ref="A18:F18"/>
    <mergeCell ref="E3:F3"/>
    <mergeCell ref="A13:F13"/>
    <mergeCell ref="A17:D17"/>
  </mergeCells>
  <pageMargins left="0.6692913385826772" right="0.6692913385826772" top="1.3779527559055118" bottom="0.6692913385826772" header="0.47244094488188981" footer="0.47244094488188981"/>
  <pageSetup paperSize="9" fitToHeight="2" orientation="portrait" r:id="rId1"/>
  <headerFooter>
    <oddHeader xml:space="preserve">&amp;L&amp;G&amp;R&amp;"Century Gothic,Regular"&amp;18&amp;K67AE3Eschedule of accommodation 
</oddHeader>
    <oddFooter>&amp;L&amp;"Calibri Light,Regular"&amp;8&amp;K595959&amp;Z&amp;F&amp;R&amp;"Calibri Light,Regular"&amp;8&amp;K595959Page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EA9E-2A70-4F4E-9BE9-EBD02852809B}">
  <dimension ref="A1:J75"/>
  <sheetViews>
    <sheetView tabSelected="1" workbookViewId="0">
      <selection activeCell="G1" sqref="G1:G1048576"/>
    </sheetView>
  </sheetViews>
  <sheetFormatPr defaultRowHeight="15" x14ac:dyDescent="0.25"/>
  <cols>
    <col min="1" max="1" width="10.7109375" bestFit="1" customWidth="1"/>
    <col min="3" max="3" width="15.5703125" bestFit="1" customWidth="1"/>
    <col min="4" max="4" width="17.28515625" bestFit="1" customWidth="1"/>
    <col min="5" max="5" width="18.42578125" bestFit="1" customWidth="1"/>
    <col min="6" max="6" width="12.85546875" bestFit="1" customWidth="1"/>
    <col min="7" max="7" width="13.28515625" bestFit="1" customWidth="1"/>
    <col min="8" max="8" width="13.5703125" bestFit="1" customWidth="1"/>
    <col min="9" max="9" width="12.7109375" bestFit="1" customWidth="1"/>
    <col min="10" max="10" width="24.42578125" bestFit="1" customWidth="1"/>
  </cols>
  <sheetData>
    <row r="1" spans="1:10" x14ac:dyDescent="0.25">
      <c r="A1" t="s">
        <v>63</v>
      </c>
    </row>
    <row r="2" spans="1:10" x14ac:dyDescent="0.25">
      <c r="A2" s="144">
        <v>45922</v>
      </c>
    </row>
    <row r="3" spans="1:10" x14ac:dyDescent="0.25">
      <c r="C3" s="6" t="s">
        <v>0</v>
      </c>
      <c r="D3" s="6" t="s">
        <v>1</v>
      </c>
      <c r="E3" s="6" t="s">
        <v>17</v>
      </c>
      <c r="F3" s="6" t="s">
        <v>2</v>
      </c>
      <c r="G3" s="6" t="s">
        <v>9</v>
      </c>
      <c r="H3" s="6" t="s">
        <v>10</v>
      </c>
      <c r="I3" s="6" t="s">
        <v>54</v>
      </c>
      <c r="J3" s="145" t="s">
        <v>64</v>
      </c>
    </row>
    <row r="4" spans="1:10" x14ac:dyDescent="0.25">
      <c r="C4" s="7">
        <v>1</v>
      </c>
      <c r="D4" s="25" t="s">
        <v>19</v>
      </c>
      <c r="E4" s="25" t="s">
        <v>18</v>
      </c>
      <c r="F4" s="11" t="s">
        <v>24</v>
      </c>
      <c r="G4" s="140">
        <v>1704</v>
      </c>
      <c r="H4" s="13">
        <f>G4/10.764</f>
        <v>158.30546265328874</v>
      </c>
      <c r="I4" s="8">
        <v>36</v>
      </c>
      <c r="J4" s="124">
        <f>H4+I4</f>
        <v>194.30546265328874</v>
      </c>
    </row>
    <row r="5" spans="1:10" x14ac:dyDescent="0.25">
      <c r="C5" s="9">
        <f>SUM(C4+1)</f>
        <v>2</v>
      </c>
      <c r="D5" s="10" t="s">
        <v>21</v>
      </c>
      <c r="E5" s="10" t="s">
        <v>44</v>
      </c>
      <c r="F5" s="11" t="s">
        <v>24</v>
      </c>
      <c r="G5" s="140">
        <v>1130</v>
      </c>
      <c r="H5" s="13">
        <f>G5/10.764</f>
        <v>104.97956150130064</v>
      </c>
      <c r="I5" s="13">
        <v>18</v>
      </c>
      <c r="J5" s="124">
        <f>H5+I5</f>
        <v>122.97956150130064</v>
      </c>
    </row>
    <row r="6" spans="1:10" x14ac:dyDescent="0.25">
      <c r="C6" s="9">
        <f>SUM(C5+1)</f>
        <v>3</v>
      </c>
      <c r="D6" s="10" t="s">
        <v>21</v>
      </c>
      <c r="E6" s="10" t="s">
        <v>44</v>
      </c>
      <c r="F6" s="11" t="s">
        <v>24</v>
      </c>
      <c r="G6" s="140">
        <v>1130</v>
      </c>
      <c r="H6" s="13">
        <f>G6/10.764</f>
        <v>104.97956150130064</v>
      </c>
      <c r="I6" s="13">
        <v>18</v>
      </c>
      <c r="J6" s="124">
        <f>H6+I6</f>
        <v>122.97956150130064</v>
      </c>
    </row>
    <row r="7" spans="1:10" x14ac:dyDescent="0.25">
      <c r="C7" s="9">
        <f>SUM(C6+1)</f>
        <v>4</v>
      </c>
      <c r="D7" s="10" t="s">
        <v>30</v>
      </c>
      <c r="E7" s="10" t="s">
        <v>31</v>
      </c>
      <c r="F7" s="11" t="s">
        <v>24</v>
      </c>
      <c r="G7" s="140">
        <v>907</v>
      </c>
      <c r="H7" s="13">
        <f>G7/10.764</f>
        <v>84.262356001486438</v>
      </c>
      <c r="I7" s="13">
        <v>0</v>
      </c>
      <c r="J7" s="124">
        <f>H7+I7</f>
        <v>84.262356001486438</v>
      </c>
    </row>
    <row r="8" spans="1:10" x14ac:dyDescent="0.25">
      <c r="C8" s="9">
        <f>SUM(C7+1)</f>
        <v>5</v>
      </c>
      <c r="D8" s="10" t="s">
        <v>30</v>
      </c>
      <c r="E8" s="10" t="s">
        <v>31</v>
      </c>
      <c r="F8" s="11" t="s">
        <v>24</v>
      </c>
      <c r="G8" s="140">
        <v>907</v>
      </c>
      <c r="H8" s="13">
        <f>G8/10.764</f>
        <v>84.262356001486438</v>
      </c>
      <c r="I8" s="13">
        <v>0</v>
      </c>
      <c r="J8" s="124">
        <f>H8+I8</f>
        <v>84.262356001486438</v>
      </c>
    </row>
    <row r="9" spans="1:10" x14ac:dyDescent="0.25">
      <c r="C9" s="9">
        <f>SUM(C8+1)</f>
        <v>6</v>
      </c>
      <c r="D9" s="10" t="s">
        <v>19</v>
      </c>
      <c r="E9" s="10" t="s">
        <v>18</v>
      </c>
      <c r="F9" s="11" t="s">
        <v>24</v>
      </c>
      <c r="G9" s="140">
        <v>1704</v>
      </c>
      <c r="H9" s="13">
        <f>G9/10.764</f>
        <v>158.30546265328874</v>
      </c>
      <c r="I9" s="13">
        <v>36</v>
      </c>
      <c r="J9" s="124">
        <f>H9+I9</f>
        <v>194.30546265328874</v>
      </c>
    </row>
    <row r="10" spans="1:10" x14ac:dyDescent="0.25">
      <c r="C10" s="9">
        <f>SUM(C9+1)</f>
        <v>7</v>
      </c>
      <c r="D10" s="10" t="s">
        <v>19</v>
      </c>
      <c r="E10" s="10" t="s">
        <v>36</v>
      </c>
      <c r="F10" s="26" t="s">
        <v>24</v>
      </c>
      <c r="G10" s="140">
        <v>1379</v>
      </c>
      <c r="H10" s="13">
        <f>G10/10.764</f>
        <v>128.11222593831289</v>
      </c>
      <c r="I10" s="13">
        <v>18</v>
      </c>
      <c r="J10" s="124">
        <f>H10+I10</f>
        <v>146.11222593831289</v>
      </c>
    </row>
    <row r="11" spans="1:10" x14ac:dyDescent="0.25">
      <c r="C11" s="9">
        <f>SUM(C10+1)</f>
        <v>8</v>
      </c>
      <c r="D11" s="10" t="s">
        <v>21</v>
      </c>
      <c r="E11" s="10" t="s">
        <v>26</v>
      </c>
      <c r="F11" s="11" t="s">
        <v>24</v>
      </c>
      <c r="G11" s="140">
        <v>997</v>
      </c>
      <c r="H11" s="13">
        <f>G11/10.764</f>
        <v>92.623560014864367</v>
      </c>
      <c r="I11" s="13">
        <v>0</v>
      </c>
      <c r="J11" s="124">
        <f>H11+I11</f>
        <v>92.623560014864367</v>
      </c>
    </row>
    <row r="12" spans="1:10" x14ac:dyDescent="0.25">
      <c r="C12" s="9">
        <f>SUM(C11+1)</f>
        <v>9</v>
      </c>
      <c r="D12" s="10" t="s">
        <v>21</v>
      </c>
      <c r="E12" s="10" t="s">
        <v>22</v>
      </c>
      <c r="F12" s="11" t="s">
        <v>24</v>
      </c>
      <c r="G12" s="140">
        <v>947</v>
      </c>
      <c r="H12" s="13">
        <f>G12/10.764</f>
        <v>87.978446674098848</v>
      </c>
      <c r="I12" s="13">
        <v>0</v>
      </c>
      <c r="J12" s="124">
        <f>H12+I12</f>
        <v>87.978446674098848</v>
      </c>
    </row>
    <row r="13" spans="1:10" x14ac:dyDescent="0.25">
      <c r="C13" s="9">
        <f>SUM(C12+1)</f>
        <v>10</v>
      </c>
      <c r="D13" s="10" t="s">
        <v>30</v>
      </c>
      <c r="E13" s="10" t="s">
        <v>31</v>
      </c>
      <c r="F13" s="11" t="s">
        <v>24</v>
      </c>
      <c r="G13" s="140">
        <v>907</v>
      </c>
      <c r="H13" s="13">
        <f>G13/10.764</f>
        <v>84.262356001486438</v>
      </c>
      <c r="I13" s="13">
        <v>0</v>
      </c>
      <c r="J13" s="124">
        <f>H13+I13</f>
        <v>84.262356001486438</v>
      </c>
    </row>
    <row r="14" spans="1:10" x14ac:dyDescent="0.25">
      <c r="C14" s="9">
        <f>SUM(C13+1)</f>
        <v>11</v>
      </c>
      <c r="D14" s="10" t="s">
        <v>30</v>
      </c>
      <c r="E14" s="10" t="s">
        <v>31</v>
      </c>
      <c r="F14" s="11" t="s">
        <v>24</v>
      </c>
      <c r="G14" s="140">
        <v>907</v>
      </c>
      <c r="H14" s="13">
        <f>G14/10.764</f>
        <v>84.262356001486438</v>
      </c>
      <c r="I14" s="13">
        <v>0</v>
      </c>
      <c r="J14" s="124">
        <f>H14+I14</f>
        <v>84.262356001486438</v>
      </c>
    </row>
    <row r="15" spans="1:10" x14ac:dyDescent="0.25">
      <c r="C15" s="9">
        <f>SUM(C14+1)</f>
        <v>12</v>
      </c>
      <c r="D15" s="10" t="s">
        <v>30</v>
      </c>
      <c r="E15" s="10" t="s">
        <v>31</v>
      </c>
      <c r="F15" s="11" t="s">
        <v>24</v>
      </c>
      <c r="G15" s="140">
        <v>907</v>
      </c>
      <c r="H15" s="13">
        <f>G15/10.764</f>
        <v>84.262356001486438</v>
      </c>
      <c r="I15" s="13">
        <v>0</v>
      </c>
      <c r="J15" s="124">
        <f>H15+I15</f>
        <v>84.262356001486438</v>
      </c>
    </row>
    <row r="16" spans="1:10" x14ac:dyDescent="0.25">
      <c r="C16" s="9">
        <f>SUM(C15+1)</f>
        <v>13</v>
      </c>
      <c r="D16" s="10" t="s">
        <v>21</v>
      </c>
      <c r="E16" s="10" t="s">
        <v>22</v>
      </c>
      <c r="F16" s="11" t="s">
        <v>24</v>
      </c>
      <c r="G16" s="140">
        <v>947</v>
      </c>
      <c r="H16" s="13">
        <f>G16/10.764</f>
        <v>87.978446674098848</v>
      </c>
      <c r="I16" s="13">
        <v>0</v>
      </c>
      <c r="J16" s="124">
        <f>H16+I16</f>
        <v>87.978446674098848</v>
      </c>
    </row>
    <row r="17" spans="3:10" x14ac:dyDescent="0.25">
      <c r="C17" s="9">
        <f>SUM(C16+1)</f>
        <v>14</v>
      </c>
      <c r="D17" s="10" t="s">
        <v>21</v>
      </c>
      <c r="E17" s="10" t="s">
        <v>22</v>
      </c>
      <c r="F17" s="11" t="s">
        <v>24</v>
      </c>
      <c r="G17" s="140">
        <v>947</v>
      </c>
      <c r="H17" s="13">
        <f>G17/10.764</f>
        <v>87.978446674098848</v>
      </c>
      <c r="I17" s="13">
        <v>0</v>
      </c>
      <c r="J17" s="124">
        <f>H17+I17</f>
        <v>87.978446674098848</v>
      </c>
    </row>
    <row r="18" spans="3:10" x14ac:dyDescent="0.25">
      <c r="C18" s="9">
        <f>SUM(C17+1)</f>
        <v>15</v>
      </c>
      <c r="D18" s="10" t="s">
        <v>53</v>
      </c>
      <c r="E18" s="10" t="s">
        <v>45</v>
      </c>
      <c r="F18" s="11" t="s">
        <v>24</v>
      </c>
      <c r="G18" s="140">
        <v>625</v>
      </c>
      <c r="H18" s="13">
        <f>G18/10.764</f>
        <v>58.06391675956894</v>
      </c>
      <c r="I18" s="13">
        <v>0</v>
      </c>
      <c r="J18" s="124">
        <f>H18+I18</f>
        <v>58.06391675956894</v>
      </c>
    </row>
    <row r="19" spans="3:10" x14ac:dyDescent="0.25">
      <c r="C19" s="9">
        <f>SUM(C18+1)</f>
        <v>16</v>
      </c>
      <c r="D19" s="10" t="s">
        <v>53</v>
      </c>
      <c r="E19" s="10" t="s">
        <v>45</v>
      </c>
      <c r="F19" s="11" t="s">
        <v>24</v>
      </c>
      <c r="G19" s="140">
        <v>625</v>
      </c>
      <c r="H19" s="13">
        <f>G19/10.764</f>
        <v>58.06391675956894</v>
      </c>
      <c r="I19" s="13">
        <v>0</v>
      </c>
      <c r="J19" s="124">
        <f>H19+I19</f>
        <v>58.06391675956894</v>
      </c>
    </row>
    <row r="20" spans="3:10" x14ac:dyDescent="0.25">
      <c r="C20" s="9">
        <f>SUM(C19+1)</f>
        <v>17</v>
      </c>
      <c r="D20" s="10" t="s">
        <v>53</v>
      </c>
      <c r="E20" s="10" t="s">
        <v>45</v>
      </c>
      <c r="F20" s="11" t="s">
        <v>24</v>
      </c>
      <c r="G20" s="140">
        <v>625</v>
      </c>
      <c r="H20" s="13">
        <f>G20/10.764</f>
        <v>58.06391675956894</v>
      </c>
      <c r="I20" s="13">
        <v>0</v>
      </c>
      <c r="J20" s="124">
        <f>H20+I20</f>
        <v>58.06391675956894</v>
      </c>
    </row>
    <row r="21" spans="3:10" x14ac:dyDescent="0.25">
      <c r="C21" s="9">
        <f>SUM(C20+1)</f>
        <v>18</v>
      </c>
      <c r="D21" s="10" t="s">
        <v>19</v>
      </c>
      <c r="E21" s="10" t="s">
        <v>32</v>
      </c>
      <c r="F21" s="11" t="s">
        <v>24</v>
      </c>
      <c r="G21" s="140">
        <v>1419</v>
      </c>
      <c r="H21" s="13">
        <f>G21/10.764</f>
        <v>131.82831661092533</v>
      </c>
      <c r="I21" s="13">
        <v>18</v>
      </c>
      <c r="J21" s="124">
        <f>H21+I21</f>
        <v>149.82831661092533</v>
      </c>
    </row>
    <row r="22" spans="3:10" x14ac:dyDescent="0.25">
      <c r="C22" s="9">
        <f>SUM(C21+1)</f>
        <v>19</v>
      </c>
      <c r="D22" s="10" t="s">
        <v>41</v>
      </c>
      <c r="E22" s="10" t="s">
        <v>42</v>
      </c>
      <c r="F22" s="11" t="s">
        <v>24</v>
      </c>
      <c r="G22" s="140">
        <v>1568</v>
      </c>
      <c r="H22" s="13">
        <f>G22/10.764</f>
        <v>145.67075436640656</v>
      </c>
      <c r="I22" s="13">
        <v>18</v>
      </c>
      <c r="J22" s="124">
        <f>H22+I22</f>
        <v>163.67075436640656</v>
      </c>
    </row>
    <row r="23" spans="3:10" x14ac:dyDescent="0.25">
      <c r="C23" s="9">
        <f>SUM(C22+1)</f>
        <v>20</v>
      </c>
      <c r="D23" s="10" t="s">
        <v>21</v>
      </c>
      <c r="E23" s="10" t="s">
        <v>28</v>
      </c>
      <c r="F23" s="11" t="s">
        <v>24</v>
      </c>
      <c r="G23" s="140">
        <v>996</v>
      </c>
      <c r="H23" s="13">
        <f>G23/10.764</f>
        <v>92.530657748049052</v>
      </c>
      <c r="I23" s="13">
        <v>0</v>
      </c>
      <c r="J23" s="124">
        <f>H23+I23</f>
        <v>92.530657748049052</v>
      </c>
    </row>
    <row r="24" spans="3:10" x14ac:dyDescent="0.25">
      <c r="C24" s="9">
        <f>SUM(C23+1)</f>
        <v>21</v>
      </c>
      <c r="D24" s="10" t="s">
        <v>19</v>
      </c>
      <c r="E24" s="10" t="s">
        <v>32</v>
      </c>
      <c r="F24" s="11" t="s">
        <v>24</v>
      </c>
      <c r="G24" s="140">
        <v>1419</v>
      </c>
      <c r="H24" s="13">
        <f>G24/10.764</f>
        <v>131.82831661092533</v>
      </c>
      <c r="I24" s="13">
        <v>18</v>
      </c>
      <c r="J24" s="124">
        <f>H24+I24</f>
        <v>149.82831661092533</v>
      </c>
    </row>
    <row r="25" spans="3:10" x14ac:dyDescent="0.25">
      <c r="C25" s="9">
        <f>SUM(C24+1)</f>
        <v>22</v>
      </c>
      <c r="D25" s="10" t="s">
        <v>19</v>
      </c>
      <c r="E25" s="10" t="s">
        <v>36</v>
      </c>
      <c r="F25" s="26" t="s">
        <v>24</v>
      </c>
      <c r="G25" s="140">
        <v>1379</v>
      </c>
      <c r="H25" s="13">
        <f>G25/10.764</f>
        <v>128.11222593831289</v>
      </c>
      <c r="I25" s="13">
        <v>18</v>
      </c>
      <c r="J25" s="124">
        <f>H25+I25</f>
        <v>146.11222593831289</v>
      </c>
    </row>
    <row r="26" spans="3:10" x14ac:dyDescent="0.25">
      <c r="C26" s="37">
        <f>SUM(C25+1)</f>
        <v>23</v>
      </c>
      <c r="D26" s="38" t="s">
        <v>30</v>
      </c>
      <c r="E26" s="38" t="s">
        <v>39</v>
      </c>
      <c r="F26" s="141" t="s">
        <v>52</v>
      </c>
      <c r="G26" s="141">
        <v>850</v>
      </c>
      <c r="H26" s="41">
        <f>G26/10.764</f>
        <v>78.966926793013755</v>
      </c>
      <c r="I26" s="41">
        <v>0</v>
      </c>
      <c r="J26" s="124">
        <f>H26+I26</f>
        <v>78.966926793013755</v>
      </c>
    </row>
    <row r="27" spans="3:10" x14ac:dyDescent="0.25">
      <c r="C27" s="37">
        <f>SUM(C26+1)</f>
        <v>24</v>
      </c>
      <c r="D27" s="38" t="s">
        <v>30</v>
      </c>
      <c r="E27" s="38" t="s">
        <v>39</v>
      </c>
      <c r="F27" s="141" t="s">
        <v>52</v>
      </c>
      <c r="G27" s="141">
        <v>850</v>
      </c>
      <c r="H27" s="41">
        <f>G27/10.764</f>
        <v>78.966926793013755</v>
      </c>
      <c r="I27" s="41">
        <v>0</v>
      </c>
      <c r="J27" s="124">
        <f>H27+I27</f>
        <v>78.966926793013755</v>
      </c>
    </row>
    <row r="28" spans="3:10" x14ac:dyDescent="0.25">
      <c r="C28" s="37">
        <f>SUM(C27+1)</f>
        <v>25</v>
      </c>
      <c r="D28" s="38" t="s">
        <v>30</v>
      </c>
      <c r="E28" s="38" t="s">
        <v>39</v>
      </c>
      <c r="F28" s="141" t="s">
        <v>52</v>
      </c>
      <c r="G28" s="141">
        <v>850</v>
      </c>
      <c r="H28" s="41">
        <f>G28/10.764</f>
        <v>78.966926793013755</v>
      </c>
      <c r="I28" s="41">
        <v>0</v>
      </c>
      <c r="J28" s="124">
        <f>H28+I28</f>
        <v>78.966926793013755</v>
      </c>
    </row>
    <row r="29" spans="3:10" x14ac:dyDescent="0.25">
      <c r="C29" s="9">
        <f>SUM(C28+1)</f>
        <v>26</v>
      </c>
      <c r="D29" s="10" t="s">
        <v>21</v>
      </c>
      <c r="E29" s="10" t="s">
        <v>26</v>
      </c>
      <c r="F29" s="11" t="s">
        <v>24</v>
      </c>
      <c r="G29" s="140">
        <v>997</v>
      </c>
      <c r="H29" s="13">
        <f>G29/10.764</f>
        <v>92.623560014864367</v>
      </c>
      <c r="I29" s="13">
        <v>0</v>
      </c>
      <c r="J29" s="124">
        <f>H29+I29</f>
        <v>92.623560014864367</v>
      </c>
    </row>
    <row r="30" spans="3:10" x14ac:dyDescent="0.25">
      <c r="C30" s="9">
        <f>SUM(C29+1)</f>
        <v>27</v>
      </c>
      <c r="D30" s="10" t="s">
        <v>21</v>
      </c>
      <c r="E30" s="10" t="s">
        <v>22</v>
      </c>
      <c r="F30" s="11" t="s">
        <v>24</v>
      </c>
      <c r="G30" s="140">
        <v>947</v>
      </c>
      <c r="H30" s="13">
        <f>G30/10.764</f>
        <v>87.978446674098848</v>
      </c>
      <c r="I30" s="13">
        <v>0</v>
      </c>
      <c r="J30" s="124">
        <f>H30+I30</f>
        <v>87.978446674098848</v>
      </c>
    </row>
    <row r="31" spans="3:10" x14ac:dyDescent="0.25">
      <c r="C31" s="9">
        <f>SUM(C30+1)</f>
        <v>28</v>
      </c>
      <c r="D31" s="10" t="s">
        <v>21</v>
      </c>
      <c r="E31" s="10" t="s">
        <v>44</v>
      </c>
      <c r="F31" s="11" t="s">
        <v>24</v>
      </c>
      <c r="G31" s="140">
        <v>1130</v>
      </c>
      <c r="H31" s="13">
        <f>G31/10.764</f>
        <v>104.97956150130064</v>
      </c>
      <c r="I31" s="13">
        <v>18</v>
      </c>
      <c r="J31" s="124">
        <f>H31+I31</f>
        <v>122.97956150130064</v>
      </c>
    </row>
    <row r="32" spans="3:10" x14ac:dyDescent="0.25">
      <c r="C32" s="9">
        <f>SUM(C31+1)</f>
        <v>29</v>
      </c>
      <c r="D32" s="10" t="s">
        <v>30</v>
      </c>
      <c r="E32" s="10" t="s">
        <v>31</v>
      </c>
      <c r="F32" s="11" t="s">
        <v>24</v>
      </c>
      <c r="G32" s="140">
        <v>907</v>
      </c>
      <c r="H32" s="13">
        <f>G32/10.764</f>
        <v>84.262356001486438</v>
      </c>
      <c r="I32" s="13">
        <v>0</v>
      </c>
      <c r="J32" s="124">
        <f>H32+I32</f>
        <v>84.262356001486438</v>
      </c>
    </row>
    <row r="33" spans="3:10" x14ac:dyDescent="0.25">
      <c r="C33" s="9">
        <f>SUM(C32+1)</f>
        <v>30</v>
      </c>
      <c r="D33" s="10" t="s">
        <v>30</v>
      </c>
      <c r="E33" s="10" t="s">
        <v>31</v>
      </c>
      <c r="F33" s="11" t="s">
        <v>24</v>
      </c>
      <c r="G33" s="140">
        <v>907</v>
      </c>
      <c r="H33" s="13">
        <f>G33/10.764</f>
        <v>84.262356001486438</v>
      </c>
      <c r="I33" s="13">
        <v>0</v>
      </c>
      <c r="J33" s="124">
        <f>H33+I33</f>
        <v>84.262356001486438</v>
      </c>
    </row>
    <row r="34" spans="3:10" x14ac:dyDescent="0.25">
      <c r="C34" s="9">
        <f>SUM(C33+1)</f>
        <v>31</v>
      </c>
      <c r="D34" s="10" t="s">
        <v>21</v>
      </c>
      <c r="E34" s="10" t="s">
        <v>28</v>
      </c>
      <c r="F34" s="11" t="s">
        <v>24</v>
      </c>
      <c r="G34" s="140">
        <v>996</v>
      </c>
      <c r="H34" s="13">
        <f>G34/10.764</f>
        <v>92.530657748049052</v>
      </c>
      <c r="I34" s="13">
        <v>0</v>
      </c>
      <c r="J34" s="124">
        <f>H34+I34</f>
        <v>92.530657748049052</v>
      </c>
    </row>
    <row r="35" spans="3:10" x14ac:dyDescent="0.25">
      <c r="C35" s="32">
        <f>SUM(C34+1)</f>
        <v>32</v>
      </c>
      <c r="D35" s="33" t="s">
        <v>51</v>
      </c>
      <c r="E35" s="54" t="s">
        <v>49</v>
      </c>
      <c r="F35" s="142" t="s">
        <v>35</v>
      </c>
      <c r="G35" s="142">
        <v>753</v>
      </c>
      <c r="H35" s="36">
        <f>G35/10.764</f>
        <v>69.955406911928662</v>
      </c>
      <c r="I35" s="36">
        <v>0</v>
      </c>
      <c r="J35" s="124">
        <f>H35+I35</f>
        <v>69.955406911928662</v>
      </c>
    </row>
    <row r="36" spans="3:10" x14ac:dyDescent="0.25">
      <c r="C36" s="32">
        <f>SUM(C35+1)</f>
        <v>33</v>
      </c>
      <c r="D36" s="33" t="s">
        <v>51</v>
      </c>
      <c r="E36" s="54" t="s">
        <v>49</v>
      </c>
      <c r="F36" s="142" t="s">
        <v>35</v>
      </c>
      <c r="G36" s="142">
        <v>753</v>
      </c>
      <c r="H36" s="36">
        <f>G36/10.764</f>
        <v>69.955406911928662</v>
      </c>
      <c r="I36" s="36">
        <v>0</v>
      </c>
      <c r="J36" s="124">
        <f>H36+I36</f>
        <v>69.955406911928662</v>
      </c>
    </row>
    <row r="37" spans="3:10" x14ac:dyDescent="0.25">
      <c r="C37" s="32">
        <f>SUM(C36+1)</f>
        <v>34</v>
      </c>
      <c r="D37" s="33" t="s">
        <v>51</v>
      </c>
      <c r="E37" s="54" t="s">
        <v>49</v>
      </c>
      <c r="F37" s="142" t="s">
        <v>35</v>
      </c>
      <c r="G37" s="142">
        <v>753</v>
      </c>
      <c r="H37" s="36">
        <f>G37/10.764</f>
        <v>69.955406911928662</v>
      </c>
      <c r="I37" s="36">
        <v>0</v>
      </c>
      <c r="J37" s="124">
        <f>H37+I37</f>
        <v>69.955406911928662</v>
      </c>
    </row>
    <row r="38" spans="3:10" x14ac:dyDescent="0.25">
      <c r="C38" s="32">
        <f>SUM(C37+1)</f>
        <v>35</v>
      </c>
      <c r="D38" s="33" t="s">
        <v>51</v>
      </c>
      <c r="E38" s="54" t="s">
        <v>49</v>
      </c>
      <c r="F38" s="142" t="s">
        <v>35</v>
      </c>
      <c r="G38" s="142">
        <v>753</v>
      </c>
      <c r="H38" s="36">
        <f>G38/10.764</f>
        <v>69.955406911928662</v>
      </c>
      <c r="I38" s="36">
        <v>0</v>
      </c>
      <c r="J38" s="124">
        <f>H38+I38</f>
        <v>69.955406911928662</v>
      </c>
    </row>
    <row r="39" spans="3:10" x14ac:dyDescent="0.25">
      <c r="C39" s="32">
        <f>SUM(C38+1)</f>
        <v>36</v>
      </c>
      <c r="D39" s="33" t="s">
        <v>51</v>
      </c>
      <c r="E39" s="54" t="s">
        <v>49</v>
      </c>
      <c r="F39" s="142" t="s">
        <v>35</v>
      </c>
      <c r="G39" s="142">
        <v>753</v>
      </c>
      <c r="H39" s="36">
        <f>G39/10.764</f>
        <v>69.955406911928662</v>
      </c>
      <c r="I39" s="36">
        <v>0</v>
      </c>
      <c r="J39" s="124">
        <f>H39+I39</f>
        <v>69.955406911928662</v>
      </c>
    </row>
    <row r="40" spans="3:10" x14ac:dyDescent="0.25">
      <c r="C40" s="32">
        <f>SUM(C39+1)</f>
        <v>37</v>
      </c>
      <c r="D40" s="33" t="s">
        <v>51</v>
      </c>
      <c r="E40" s="54" t="s">
        <v>49</v>
      </c>
      <c r="F40" s="142" t="s">
        <v>35</v>
      </c>
      <c r="G40" s="142">
        <v>753</v>
      </c>
      <c r="H40" s="36">
        <f>G40/10.764</f>
        <v>69.955406911928662</v>
      </c>
      <c r="I40" s="36">
        <v>0</v>
      </c>
      <c r="J40" s="124">
        <f>H40+I40</f>
        <v>69.955406911928662</v>
      </c>
    </row>
    <row r="41" spans="3:10" x14ac:dyDescent="0.25">
      <c r="C41" s="32">
        <f>SUM(C40+1)</f>
        <v>38</v>
      </c>
      <c r="D41" s="33" t="s">
        <v>30</v>
      </c>
      <c r="E41" s="33" t="s">
        <v>39</v>
      </c>
      <c r="F41" s="142" t="s">
        <v>35</v>
      </c>
      <c r="G41" s="142">
        <v>850</v>
      </c>
      <c r="H41" s="36">
        <f>G41/10.764</f>
        <v>78.966926793013755</v>
      </c>
      <c r="I41" s="36">
        <v>0</v>
      </c>
      <c r="J41" s="124">
        <f>H41+I41</f>
        <v>78.966926793013755</v>
      </c>
    </row>
    <row r="42" spans="3:10" x14ac:dyDescent="0.25">
      <c r="C42" s="32">
        <f>SUM(C41+1)</f>
        <v>39</v>
      </c>
      <c r="D42" s="33" t="s">
        <v>30</v>
      </c>
      <c r="E42" s="33" t="s">
        <v>39</v>
      </c>
      <c r="F42" s="142" t="s">
        <v>35</v>
      </c>
      <c r="G42" s="142">
        <v>850</v>
      </c>
      <c r="H42" s="36">
        <f>G42/10.764</f>
        <v>78.966926793013755</v>
      </c>
      <c r="I42" s="36">
        <v>0</v>
      </c>
      <c r="J42" s="124">
        <f>H42+I42</f>
        <v>78.966926793013755</v>
      </c>
    </row>
    <row r="43" spans="3:10" x14ac:dyDescent="0.25">
      <c r="C43" s="32">
        <f>SUM(C42+1)</f>
        <v>40</v>
      </c>
      <c r="D43" s="33" t="s">
        <v>30</v>
      </c>
      <c r="E43" s="33" t="s">
        <v>39</v>
      </c>
      <c r="F43" s="142" t="s">
        <v>35</v>
      </c>
      <c r="G43" s="142">
        <v>850</v>
      </c>
      <c r="H43" s="36">
        <f>G43/10.764</f>
        <v>78.966926793013755</v>
      </c>
      <c r="I43" s="36">
        <v>0</v>
      </c>
      <c r="J43" s="124">
        <f>H43+I43</f>
        <v>78.966926793013755</v>
      </c>
    </row>
    <row r="44" spans="3:10" x14ac:dyDescent="0.25">
      <c r="C44" s="9">
        <f>SUM(C43+1)</f>
        <v>41</v>
      </c>
      <c r="D44" s="10" t="s">
        <v>21</v>
      </c>
      <c r="E44" s="10" t="s">
        <v>28</v>
      </c>
      <c r="F44" s="11" t="s">
        <v>24</v>
      </c>
      <c r="G44" s="140">
        <v>996</v>
      </c>
      <c r="H44" s="13">
        <f>G44/10.764</f>
        <v>92.530657748049052</v>
      </c>
      <c r="I44" s="13">
        <v>0</v>
      </c>
      <c r="J44" s="124">
        <f>H44+I44</f>
        <v>92.530657748049052</v>
      </c>
    </row>
    <row r="45" spans="3:10" x14ac:dyDescent="0.25">
      <c r="C45" s="9">
        <f>SUM(C44+1)</f>
        <v>42</v>
      </c>
      <c r="D45" s="10" t="s">
        <v>41</v>
      </c>
      <c r="E45" s="57" t="s">
        <v>42</v>
      </c>
      <c r="F45" s="11" t="s">
        <v>24</v>
      </c>
      <c r="G45" s="140">
        <v>1568</v>
      </c>
      <c r="H45" s="13">
        <f>G45/10.764</f>
        <v>145.67075436640656</v>
      </c>
      <c r="I45" s="13">
        <v>36</v>
      </c>
      <c r="J45" s="124">
        <f>H45+I45</f>
        <v>181.67075436640656</v>
      </c>
    </row>
    <row r="46" spans="3:10" x14ac:dyDescent="0.25">
      <c r="C46" s="9">
        <f>SUM(C45+1)</f>
        <v>43</v>
      </c>
      <c r="D46" s="10" t="s">
        <v>19</v>
      </c>
      <c r="E46" s="10" t="s">
        <v>32</v>
      </c>
      <c r="F46" s="11" t="s">
        <v>24</v>
      </c>
      <c r="G46" s="140">
        <v>1419</v>
      </c>
      <c r="H46" s="13">
        <f>G46/10.764</f>
        <v>131.82831661092533</v>
      </c>
      <c r="I46" s="13">
        <v>18</v>
      </c>
      <c r="J46" s="124">
        <f>H46+I46</f>
        <v>149.82831661092533</v>
      </c>
    </row>
    <row r="47" spans="3:10" x14ac:dyDescent="0.25">
      <c r="C47" s="9">
        <f>SUM(C46+1)</f>
        <v>44</v>
      </c>
      <c r="D47" s="10" t="s">
        <v>19</v>
      </c>
      <c r="E47" s="10" t="s">
        <v>32</v>
      </c>
      <c r="F47" s="11" t="s">
        <v>24</v>
      </c>
      <c r="G47" s="140">
        <v>1419</v>
      </c>
      <c r="H47" s="13">
        <f>G47/10.764</f>
        <v>131.82831661092533</v>
      </c>
      <c r="I47" s="13">
        <v>18</v>
      </c>
      <c r="J47" s="124">
        <f>H47+I47</f>
        <v>149.82831661092533</v>
      </c>
    </row>
    <row r="48" spans="3:10" x14ac:dyDescent="0.25">
      <c r="C48" s="9">
        <f>SUM(C47+1)</f>
        <v>45</v>
      </c>
      <c r="D48" s="25" t="s">
        <v>41</v>
      </c>
      <c r="E48" s="25" t="s">
        <v>47</v>
      </c>
      <c r="F48" s="26" t="s">
        <v>24</v>
      </c>
      <c r="G48" s="140">
        <v>1780</v>
      </c>
      <c r="H48" s="13">
        <f>G48/10.764</f>
        <v>165.36603493125233</v>
      </c>
      <c r="I48" s="13">
        <v>36</v>
      </c>
      <c r="J48" s="124">
        <f>H48+I48</f>
        <v>201.36603493125233</v>
      </c>
    </row>
    <row r="49" spans="3:10" x14ac:dyDescent="0.25">
      <c r="C49" s="9">
        <f>SUM(C48+1)</f>
        <v>46</v>
      </c>
      <c r="D49" s="25" t="s">
        <v>19</v>
      </c>
      <c r="E49" s="25" t="s">
        <v>18</v>
      </c>
      <c r="F49" s="26" t="s">
        <v>24</v>
      </c>
      <c r="G49" s="140">
        <v>1704</v>
      </c>
      <c r="H49" s="13">
        <f>G49/10.764</f>
        <v>158.30546265328874</v>
      </c>
      <c r="I49" s="13">
        <v>36</v>
      </c>
      <c r="J49" s="124">
        <f>H49+I49</f>
        <v>194.30546265328874</v>
      </c>
    </row>
    <row r="50" spans="3:10" x14ac:dyDescent="0.25">
      <c r="C50" s="9">
        <f>SUM(C49+1)</f>
        <v>47</v>
      </c>
      <c r="D50" s="10" t="s">
        <v>30</v>
      </c>
      <c r="E50" s="10" t="s">
        <v>31</v>
      </c>
      <c r="F50" s="11" t="s">
        <v>24</v>
      </c>
      <c r="G50" s="140">
        <v>907</v>
      </c>
      <c r="H50" s="13">
        <f>G50/10.764</f>
        <v>84.262356001486438</v>
      </c>
      <c r="I50" s="13">
        <v>0</v>
      </c>
      <c r="J50" s="124">
        <f>H50+I50</f>
        <v>84.262356001486438</v>
      </c>
    </row>
    <row r="51" spans="3:10" x14ac:dyDescent="0.25">
      <c r="C51" s="9">
        <f>SUM(C50+1)</f>
        <v>48</v>
      </c>
      <c r="D51" s="10" t="s">
        <v>30</v>
      </c>
      <c r="E51" s="10" t="s">
        <v>31</v>
      </c>
      <c r="F51" s="11" t="s">
        <v>24</v>
      </c>
      <c r="G51" s="140">
        <v>907</v>
      </c>
      <c r="H51" s="13">
        <f>G51/10.764</f>
        <v>84.262356001486438</v>
      </c>
      <c r="I51" s="13">
        <v>0</v>
      </c>
      <c r="J51" s="124">
        <f>H51+I51</f>
        <v>84.262356001486438</v>
      </c>
    </row>
    <row r="52" spans="3:10" x14ac:dyDescent="0.25">
      <c r="C52" s="32">
        <f>SUM(C51+1)</f>
        <v>49</v>
      </c>
      <c r="D52" s="33" t="s">
        <v>21</v>
      </c>
      <c r="E52" s="33" t="s">
        <v>38</v>
      </c>
      <c r="F52" s="34" t="s">
        <v>35</v>
      </c>
      <c r="G52" s="142">
        <v>1001</v>
      </c>
      <c r="H52" s="36">
        <f>G52/10.764</f>
        <v>92.995169082125614</v>
      </c>
      <c r="I52" s="36">
        <v>0</v>
      </c>
      <c r="J52" s="124">
        <f>H52+I52</f>
        <v>92.995169082125614</v>
      </c>
    </row>
    <row r="53" spans="3:10" x14ac:dyDescent="0.25">
      <c r="C53" s="32">
        <f>SUM(C52+1)</f>
        <v>50</v>
      </c>
      <c r="D53" s="33" t="s">
        <v>21</v>
      </c>
      <c r="E53" s="33" t="s">
        <v>38</v>
      </c>
      <c r="F53" s="34" t="s">
        <v>35</v>
      </c>
      <c r="G53" s="142">
        <v>1001</v>
      </c>
      <c r="H53" s="36">
        <f>G53/10.764</f>
        <v>92.995169082125614</v>
      </c>
      <c r="I53" s="36">
        <v>0</v>
      </c>
      <c r="J53" s="124">
        <f>H53+I53</f>
        <v>92.995169082125614</v>
      </c>
    </row>
    <row r="54" spans="3:10" x14ac:dyDescent="0.25">
      <c r="C54" s="32">
        <f>SUM(C53+1)</f>
        <v>51</v>
      </c>
      <c r="D54" s="33" t="s">
        <v>30</v>
      </c>
      <c r="E54" s="33" t="s">
        <v>39</v>
      </c>
      <c r="F54" s="34" t="s">
        <v>35</v>
      </c>
      <c r="G54" s="142">
        <v>850</v>
      </c>
      <c r="H54" s="36">
        <f>G54/10.764</f>
        <v>78.966926793013755</v>
      </c>
      <c r="I54" s="36">
        <v>0</v>
      </c>
      <c r="J54" s="124">
        <f>H54+I54</f>
        <v>78.966926793013755</v>
      </c>
    </row>
    <row r="55" spans="3:10" x14ac:dyDescent="0.25">
      <c r="C55" s="32">
        <f>SUM(C54+1)</f>
        <v>52</v>
      </c>
      <c r="D55" s="33" t="s">
        <v>30</v>
      </c>
      <c r="E55" s="33" t="s">
        <v>39</v>
      </c>
      <c r="F55" s="34" t="s">
        <v>35</v>
      </c>
      <c r="G55" s="142">
        <v>850</v>
      </c>
      <c r="H55" s="36">
        <f>G55/10.764</f>
        <v>78.966926793013755</v>
      </c>
      <c r="I55" s="36">
        <v>0</v>
      </c>
      <c r="J55" s="124">
        <f>H55+I55</f>
        <v>78.966926793013755</v>
      </c>
    </row>
    <row r="56" spans="3:10" x14ac:dyDescent="0.25">
      <c r="C56" s="9">
        <f>SUM(C55+1)</f>
        <v>53</v>
      </c>
      <c r="D56" s="10" t="s">
        <v>19</v>
      </c>
      <c r="E56" s="10" t="s">
        <v>32</v>
      </c>
      <c r="F56" s="11" t="s">
        <v>24</v>
      </c>
      <c r="G56" s="140">
        <v>1419</v>
      </c>
      <c r="H56" s="13">
        <f>G56/10.764</f>
        <v>131.82831661092533</v>
      </c>
      <c r="I56" s="13">
        <v>18</v>
      </c>
      <c r="J56" s="124">
        <f>H56+I56</f>
        <v>149.82831661092533</v>
      </c>
    </row>
    <row r="57" spans="3:10" x14ac:dyDescent="0.25">
      <c r="C57" s="9">
        <f>SUM(C56+1)</f>
        <v>54</v>
      </c>
      <c r="D57" s="10" t="s">
        <v>21</v>
      </c>
      <c r="E57" s="10" t="s">
        <v>28</v>
      </c>
      <c r="F57" s="11" t="s">
        <v>24</v>
      </c>
      <c r="G57" s="140">
        <v>996</v>
      </c>
      <c r="H57" s="13">
        <f>G57/10.764</f>
        <v>92.530657748049052</v>
      </c>
      <c r="I57" s="13">
        <v>0</v>
      </c>
      <c r="J57" s="124">
        <f>H57+I57</f>
        <v>92.530657748049052</v>
      </c>
    </row>
    <row r="58" spans="3:10" x14ac:dyDescent="0.25">
      <c r="C58" s="9">
        <f>SUM(C57+1)</f>
        <v>55</v>
      </c>
      <c r="D58" s="10" t="s">
        <v>21</v>
      </c>
      <c r="E58" s="10" t="s">
        <v>44</v>
      </c>
      <c r="F58" s="11" t="s">
        <v>24</v>
      </c>
      <c r="G58" s="140">
        <v>1130</v>
      </c>
      <c r="H58" s="13">
        <f>G58/10.764</f>
        <v>104.97956150130064</v>
      </c>
      <c r="I58" s="13">
        <v>18</v>
      </c>
      <c r="J58" s="124">
        <f>H58+I58</f>
        <v>122.97956150130064</v>
      </c>
    </row>
    <row r="59" spans="3:10" x14ac:dyDescent="0.25">
      <c r="C59" s="37">
        <f>SUM(C58+1)</f>
        <v>56</v>
      </c>
      <c r="D59" s="38" t="s">
        <v>21</v>
      </c>
      <c r="E59" s="38" t="s">
        <v>38</v>
      </c>
      <c r="F59" s="39" t="s">
        <v>52</v>
      </c>
      <c r="G59" s="141">
        <v>1001</v>
      </c>
      <c r="H59" s="41">
        <f>G59/10.764</f>
        <v>92.995169082125614</v>
      </c>
      <c r="I59" s="41">
        <v>0</v>
      </c>
      <c r="J59" s="124">
        <f>H59+I59</f>
        <v>92.995169082125614</v>
      </c>
    </row>
    <row r="60" spans="3:10" x14ac:dyDescent="0.25">
      <c r="C60" s="37">
        <f>SUM(C59+1)</f>
        <v>57</v>
      </c>
      <c r="D60" s="38" t="s">
        <v>21</v>
      </c>
      <c r="E60" s="38" t="s">
        <v>38</v>
      </c>
      <c r="F60" s="39" t="s">
        <v>52</v>
      </c>
      <c r="G60" s="141">
        <v>1001</v>
      </c>
      <c r="H60" s="41">
        <f>G60/10.764</f>
        <v>92.995169082125614</v>
      </c>
      <c r="I60" s="41">
        <v>0</v>
      </c>
      <c r="J60" s="124">
        <f>H60+I60</f>
        <v>92.995169082125614</v>
      </c>
    </row>
    <row r="61" spans="3:10" x14ac:dyDescent="0.25">
      <c r="C61" s="32">
        <f>SUM(C60+1)</f>
        <v>58</v>
      </c>
      <c r="D61" s="33" t="s">
        <v>19</v>
      </c>
      <c r="E61" s="33" t="s">
        <v>40</v>
      </c>
      <c r="F61" s="142" t="s">
        <v>35</v>
      </c>
      <c r="G61" s="143">
        <v>1143</v>
      </c>
      <c r="H61" s="36">
        <f>G61/10.764</f>
        <v>106.18729096989968</v>
      </c>
      <c r="I61" s="36">
        <v>0</v>
      </c>
      <c r="J61" s="124">
        <f>H61+I61</f>
        <v>106.18729096989968</v>
      </c>
    </row>
    <row r="62" spans="3:10" x14ac:dyDescent="0.25">
      <c r="C62" s="32">
        <f>SUM(C61+1)</f>
        <v>59</v>
      </c>
      <c r="D62" s="33" t="s">
        <v>19</v>
      </c>
      <c r="E62" s="33" t="s">
        <v>40</v>
      </c>
      <c r="F62" s="142" t="s">
        <v>35</v>
      </c>
      <c r="G62" s="143">
        <v>1143</v>
      </c>
      <c r="H62" s="36">
        <f>G62/10.764</f>
        <v>106.18729096989968</v>
      </c>
      <c r="I62" s="36">
        <v>0</v>
      </c>
      <c r="J62" s="124">
        <f>H62+I62</f>
        <v>106.18729096989968</v>
      </c>
    </row>
    <row r="63" spans="3:10" x14ac:dyDescent="0.25">
      <c r="C63" s="32">
        <f>SUM(C62+1)</f>
        <v>60</v>
      </c>
      <c r="D63" s="33" t="s">
        <v>30</v>
      </c>
      <c r="E63" s="33" t="s">
        <v>39</v>
      </c>
      <c r="F63" s="34" t="s">
        <v>35</v>
      </c>
      <c r="G63" s="142">
        <v>850</v>
      </c>
      <c r="H63" s="36">
        <f>G63/10.764</f>
        <v>78.966926793013755</v>
      </c>
      <c r="I63" s="36">
        <v>0</v>
      </c>
      <c r="J63" s="124">
        <f>H63+I63</f>
        <v>78.966926793013755</v>
      </c>
    </row>
    <row r="64" spans="3:10" x14ac:dyDescent="0.25">
      <c r="C64" s="32">
        <f>SUM(C63+1)</f>
        <v>61</v>
      </c>
      <c r="D64" s="33" t="s">
        <v>30</v>
      </c>
      <c r="E64" s="33" t="s">
        <v>39</v>
      </c>
      <c r="F64" s="34" t="s">
        <v>35</v>
      </c>
      <c r="G64" s="142">
        <v>850</v>
      </c>
      <c r="H64" s="36">
        <f>G64/10.764</f>
        <v>78.966926793013755</v>
      </c>
      <c r="I64" s="36">
        <v>0</v>
      </c>
      <c r="J64" s="124">
        <f>H64+I64</f>
        <v>78.966926793013755</v>
      </c>
    </row>
    <row r="65" spans="3:10" x14ac:dyDescent="0.25">
      <c r="C65" s="37">
        <f>SUM(C64+1)</f>
        <v>62</v>
      </c>
      <c r="D65" s="38" t="s">
        <v>21</v>
      </c>
      <c r="E65" s="38" t="s">
        <v>38</v>
      </c>
      <c r="F65" s="39" t="s">
        <v>52</v>
      </c>
      <c r="G65" s="141">
        <v>1001</v>
      </c>
      <c r="H65" s="41">
        <f>G65/10.764</f>
        <v>92.995169082125614</v>
      </c>
      <c r="I65" s="41">
        <v>0</v>
      </c>
      <c r="J65" s="124">
        <f>H65+I65</f>
        <v>92.995169082125614</v>
      </c>
    </row>
    <row r="66" spans="3:10" x14ac:dyDescent="0.25">
      <c r="C66" s="37">
        <f>SUM(C65+1)</f>
        <v>63</v>
      </c>
      <c r="D66" s="38" t="s">
        <v>21</v>
      </c>
      <c r="E66" s="38" t="s">
        <v>38</v>
      </c>
      <c r="F66" s="39" t="s">
        <v>52</v>
      </c>
      <c r="G66" s="141">
        <v>1001</v>
      </c>
      <c r="H66" s="41">
        <f>G66/10.764</f>
        <v>92.995169082125614</v>
      </c>
      <c r="I66" s="41">
        <v>0</v>
      </c>
      <c r="J66" s="124">
        <f>H66+I66</f>
        <v>92.995169082125614</v>
      </c>
    </row>
    <row r="67" spans="3:10" x14ac:dyDescent="0.25">
      <c r="C67" s="9">
        <f>SUM(C66+1)</f>
        <v>64</v>
      </c>
      <c r="D67" s="10" t="s">
        <v>21</v>
      </c>
      <c r="E67" s="10" t="s">
        <v>22</v>
      </c>
      <c r="F67" s="11" t="s">
        <v>24</v>
      </c>
      <c r="G67" s="140">
        <v>947</v>
      </c>
      <c r="H67" s="13">
        <f>G67/10.764</f>
        <v>87.978446674098848</v>
      </c>
      <c r="I67" s="13">
        <v>0</v>
      </c>
      <c r="J67" s="124">
        <f>H67+I67</f>
        <v>87.978446674098848</v>
      </c>
    </row>
    <row r="68" spans="3:10" x14ac:dyDescent="0.25">
      <c r="C68" s="9">
        <f>SUM(C67+1)</f>
        <v>65</v>
      </c>
      <c r="D68" s="10" t="s">
        <v>21</v>
      </c>
      <c r="E68" s="10" t="s">
        <v>22</v>
      </c>
      <c r="F68" s="11" t="s">
        <v>24</v>
      </c>
      <c r="G68" s="140">
        <v>947</v>
      </c>
      <c r="H68" s="13">
        <f>G68/10.764</f>
        <v>87.978446674098848</v>
      </c>
      <c r="I68" s="13">
        <v>0</v>
      </c>
      <c r="J68" s="124">
        <f>H68+I68</f>
        <v>87.978446674098848</v>
      </c>
    </row>
    <row r="69" spans="3:10" x14ac:dyDescent="0.25">
      <c r="C69" s="9">
        <f>SUM(C68+1)</f>
        <v>66</v>
      </c>
      <c r="D69" s="10" t="s">
        <v>21</v>
      </c>
      <c r="E69" s="10" t="s">
        <v>28</v>
      </c>
      <c r="F69" s="11" t="s">
        <v>24</v>
      </c>
      <c r="G69" s="140">
        <v>996</v>
      </c>
      <c r="H69" s="13">
        <f>G69/10.764</f>
        <v>92.530657748049052</v>
      </c>
      <c r="I69" s="13">
        <v>0</v>
      </c>
      <c r="J69" s="124">
        <f>H69+I69</f>
        <v>92.530657748049052</v>
      </c>
    </row>
    <row r="70" spans="3:10" x14ac:dyDescent="0.25">
      <c r="C70" s="9">
        <f>SUM(C69+1)</f>
        <v>67</v>
      </c>
      <c r="D70" s="10" t="s">
        <v>21</v>
      </c>
      <c r="E70" s="10" t="s">
        <v>44</v>
      </c>
      <c r="F70" s="11" t="s">
        <v>24</v>
      </c>
      <c r="G70" s="140">
        <v>1130</v>
      </c>
      <c r="H70" s="13">
        <f>G70/10.764</f>
        <v>104.97956150130064</v>
      </c>
      <c r="I70" s="13">
        <v>18</v>
      </c>
      <c r="J70" s="124">
        <f>H70+I70</f>
        <v>122.97956150130064</v>
      </c>
    </row>
    <row r="71" spans="3:10" x14ac:dyDescent="0.25">
      <c r="C71" s="9">
        <f>SUM(C70+1)</f>
        <v>68</v>
      </c>
      <c r="D71" s="10" t="s">
        <v>21</v>
      </c>
      <c r="E71" s="10" t="s">
        <v>44</v>
      </c>
      <c r="F71" s="11" t="s">
        <v>24</v>
      </c>
      <c r="G71" s="140">
        <v>1130</v>
      </c>
      <c r="H71" s="13">
        <f>G71/10.764</f>
        <v>104.97956150130064</v>
      </c>
      <c r="I71" s="13">
        <v>18</v>
      </c>
      <c r="J71" s="124">
        <f>H71+I71</f>
        <v>122.97956150130064</v>
      </c>
    </row>
    <row r="72" spans="3:10" x14ac:dyDescent="0.25">
      <c r="C72" s="139" t="s">
        <v>56</v>
      </c>
      <c r="D72" s="138"/>
      <c r="E72" s="137"/>
      <c r="F72" s="136" t="s">
        <v>35</v>
      </c>
      <c r="G72" s="135"/>
      <c r="H72" s="134">
        <v>55.2</v>
      </c>
      <c r="I72" s="133"/>
      <c r="J72" s="124">
        <f>H72+I72</f>
        <v>55.2</v>
      </c>
    </row>
    <row r="73" spans="3:10" x14ac:dyDescent="0.25">
      <c r="C73" s="132" t="s">
        <v>57</v>
      </c>
      <c r="D73" s="131"/>
      <c r="E73" s="130"/>
      <c r="F73" s="129" t="s">
        <v>35</v>
      </c>
      <c r="G73" s="128"/>
      <c r="H73" s="127">
        <v>22.6</v>
      </c>
      <c r="I73" s="126"/>
      <c r="J73" s="124">
        <f>H73+I73</f>
        <v>22.6</v>
      </c>
    </row>
    <row r="74" spans="3:10" x14ac:dyDescent="0.25">
      <c r="H74" s="124">
        <f>SUM(H4:H73)</f>
        <v>6642.7386845039</v>
      </c>
      <c r="I74" s="124">
        <f>SUM(I4:I73)</f>
        <v>432</v>
      </c>
      <c r="J74" s="124">
        <f>SUM(J4:J73)</f>
        <v>7074.7386845039</v>
      </c>
    </row>
    <row r="75" spans="3:10" x14ac:dyDescent="0.25">
      <c r="G75" s="125"/>
      <c r="H75" s="124">
        <f>SUBTOTAL(9,H4:H73)</f>
        <v>6642.7386845039</v>
      </c>
      <c r="I75" s="124">
        <f>SUBTOTAL(9,I4:I71)</f>
        <v>432</v>
      </c>
      <c r="J75" s="124">
        <f>SUBTOTAL(9,J4:J73)</f>
        <v>7074.7386845039</v>
      </c>
    </row>
  </sheetData>
  <autoFilter ref="C3:I74" xr:uid="{41932143-77BF-4A98-A98E-FEDF4D7A483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Schedule</vt:lpstr>
      <vt:lpstr>Summary</vt:lpstr>
      <vt:lpstr>CIL SLR schedule</vt:lpstr>
      <vt:lpstr>Schedule!Print_Titles</vt:lpstr>
      <vt:lpstr>Summary!Print_Titles</vt:lpstr>
    </vt:vector>
  </TitlesOfParts>
  <Company>OSP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Nick Billington</cp:lastModifiedBy>
  <cp:lastPrinted>2025-07-02T12:51:21Z</cp:lastPrinted>
  <dcterms:created xsi:type="dcterms:W3CDTF">2013-10-10T14:38:56Z</dcterms:created>
  <dcterms:modified xsi:type="dcterms:W3CDTF">2025-09-22T14:49:04Z</dcterms:modified>
</cp:coreProperties>
</file>